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5E415268-8DC7-47B1-9E24-86A533A50ADE}" xr6:coauthVersionLast="47" xr6:coauthVersionMax="47" xr10:uidLastSave="{00000000-0000-0000-0000-000000000000}"/>
  <bookViews>
    <workbookView xWindow="28680" yWindow="-120" windowWidth="29040" windowHeight="15720" tabRatio="832" xr2:uid="{5FA10509-5FC3-4848-B887-9EE48C4D1773}"/>
  </bookViews>
  <sheets>
    <sheet name="ライバルチェックシート" sheetId="30" r:id="rId1"/>
    <sheet name="記入例" sheetId="49" r:id="rId2"/>
  </sheets>
  <externalReferences>
    <externalReference r:id="rId3"/>
  </externalReferences>
  <definedNames>
    <definedName name="BOSS">[1]au1号店!$AU$5:$AV$5</definedName>
    <definedName name="発送方法">[1]Yahoo!$AU$5:$AV$5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30" l="1"/>
  <c r="X16" i="30" s="1"/>
  <c r="H7" i="30"/>
  <c r="G7" i="30"/>
  <c r="X15" i="30" s="1"/>
  <c r="F7" i="30"/>
  <c r="X14" i="30" s="1"/>
  <c r="K7" i="30" s="1"/>
  <c r="J7" i="30"/>
  <c r="X17" i="30" s="1"/>
  <c r="E7" i="30"/>
  <c r="X13" i="30" s="1"/>
  <c r="D7" i="30"/>
  <c r="X12" i="30" s="1"/>
  <c r="E41" i="49"/>
  <c r="D41" i="49"/>
  <c r="H40" i="49"/>
  <c r="F40" i="49"/>
  <c r="G40" i="49" s="1"/>
  <c r="H39" i="49"/>
  <c r="F39" i="49"/>
  <c r="G39" i="49" s="1"/>
  <c r="H38" i="49"/>
  <c r="F38" i="49"/>
  <c r="G38" i="49" s="1"/>
  <c r="H37" i="49"/>
  <c r="G37" i="49"/>
  <c r="F37" i="49"/>
  <c r="H36" i="49"/>
  <c r="F36" i="49"/>
  <c r="G36" i="49" s="1"/>
  <c r="H35" i="49"/>
  <c r="F35" i="49"/>
  <c r="G35" i="49" s="1"/>
  <c r="H34" i="49"/>
  <c r="F34" i="49"/>
  <c r="G34" i="49" s="1"/>
  <c r="H33" i="49"/>
  <c r="G33" i="49"/>
  <c r="F33" i="49"/>
  <c r="H32" i="49"/>
  <c r="F32" i="49"/>
  <c r="G32" i="49" s="1"/>
  <c r="H31" i="49"/>
  <c r="F31" i="49"/>
  <c r="G31" i="49" s="1"/>
  <c r="H30" i="49"/>
  <c r="F30" i="49"/>
  <c r="G30" i="49" s="1"/>
  <c r="H29" i="49"/>
  <c r="G29" i="49"/>
  <c r="F29" i="49"/>
  <c r="H28" i="49"/>
  <c r="F28" i="49"/>
  <c r="G28" i="49" s="1"/>
  <c r="H27" i="49"/>
  <c r="F27" i="49"/>
  <c r="G27" i="49" s="1"/>
  <c r="H26" i="49"/>
  <c r="F26" i="49"/>
  <c r="G26" i="49" s="1"/>
  <c r="H25" i="49"/>
  <c r="G25" i="49"/>
  <c r="F25" i="49"/>
  <c r="H24" i="49"/>
  <c r="F24" i="49"/>
  <c r="G24" i="49" s="1"/>
  <c r="H23" i="49"/>
  <c r="F23" i="49"/>
  <c r="G23" i="49" s="1"/>
  <c r="H22" i="49"/>
  <c r="F22" i="49"/>
  <c r="G22" i="49" s="1"/>
  <c r="H21" i="49"/>
  <c r="F21" i="49"/>
  <c r="G21" i="49" s="1"/>
  <c r="H20" i="49"/>
  <c r="F20" i="49"/>
  <c r="G20" i="49" s="1"/>
  <c r="H19" i="49"/>
  <c r="F19" i="49"/>
  <c r="G19" i="49" s="1"/>
  <c r="H18" i="49"/>
  <c r="F18" i="49"/>
  <c r="G18" i="49" s="1"/>
  <c r="H17" i="49"/>
  <c r="F17" i="49"/>
  <c r="G17" i="49" s="1"/>
  <c r="H16" i="49"/>
  <c r="F16" i="49"/>
  <c r="G16" i="49" s="1"/>
  <c r="H15" i="49"/>
  <c r="F15" i="49"/>
  <c r="G15" i="49" s="1"/>
  <c r="H14" i="49"/>
  <c r="F14" i="49"/>
  <c r="G14" i="49" s="1"/>
  <c r="H13" i="49"/>
  <c r="F13" i="49"/>
  <c r="G13" i="49" s="1"/>
  <c r="H12" i="49"/>
  <c r="F12" i="49"/>
  <c r="N3" i="49" s="1"/>
  <c r="H11" i="49"/>
  <c r="F11" i="49"/>
  <c r="G11" i="49" s="1"/>
  <c r="J7" i="49"/>
  <c r="F7" i="49"/>
  <c r="X14" i="49" s="1"/>
  <c r="E7" i="49"/>
  <c r="X13" i="49" s="1"/>
  <c r="G7" i="49" s="1"/>
  <c r="D7" i="49"/>
  <c r="X12" i="49" s="1"/>
  <c r="M3" i="49"/>
  <c r="G12" i="49" l="1"/>
  <c r="G41" i="49" s="1"/>
  <c r="F41" i="49"/>
  <c r="I7" i="49" l="1"/>
  <c r="J3" i="49"/>
  <c r="O3" i="49"/>
  <c r="AF12" i="49" s="1"/>
  <c r="I38" i="49" l="1"/>
  <c r="J38" i="49" s="1"/>
  <c r="I17" i="49"/>
  <c r="J17" i="49" s="1"/>
  <c r="I33" i="49"/>
  <c r="J33" i="49" s="1"/>
  <c r="I15" i="49"/>
  <c r="J15" i="49" s="1"/>
  <c r="I31" i="49"/>
  <c r="J31" i="49" s="1"/>
  <c r="I28" i="49"/>
  <c r="J28" i="49" s="1"/>
  <c r="I26" i="49"/>
  <c r="J26" i="49" s="1"/>
  <c r="I21" i="49"/>
  <c r="J21" i="49" s="1"/>
  <c r="I37" i="49"/>
  <c r="J37" i="49" s="1"/>
  <c r="I19" i="49"/>
  <c r="J19" i="49" s="1"/>
  <c r="I35" i="49"/>
  <c r="J35" i="49" s="1"/>
  <c r="I16" i="49"/>
  <c r="J16" i="49" s="1"/>
  <c r="I32" i="49"/>
  <c r="J32" i="49" s="1"/>
  <c r="I12" i="49"/>
  <c r="J12" i="49" s="1"/>
  <c r="I30" i="49"/>
  <c r="J30" i="49" s="1"/>
  <c r="I11" i="49"/>
  <c r="J11" i="49" s="1"/>
  <c r="I25" i="49"/>
  <c r="J25" i="49" s="1"/>
  <c r="I23" i="49"/>
  <c r="J23" i="49" s="1"/>
  <c r="I39" i="49"/>
  <c r="J39" i="49" s="1"/>
  <c r="I20" i="49"/>
  <c r="J20" i="49" s="1"/>
  <c r="I36" i="49"/>
  <c r="J36" i="49" s="1"/>
  <c r="I18" i="49"/>
  <c r="J18" i="49" s="1"/>
  <c r="I34" i="49"/>
  <c r="J34" i="49" s="1"/>
  <c r="I14" i="49"/>
  <c r="J14" i="49" s="1"/>
  <c r="I29" i="49"/>
  <c r="J29" i="49" s="1"/>
  <c r="I13" i="49"/>
  <c r="J13" i="49" s="1"/>
  <c r="I27" i="49"/>
  <c r="J27" i="49" s="1"/>
  <c r="I24" i="49"/>
  <c r="J24" i="49" s="1"/>
  <c r="I40" i="49"/>
  <c r="J40" i="49" s="1"/>
  <c r="I22" i="49"/>
  <c r="J22" i="49" s="1"/>
  <c r="M7" i="49"/>
  <c r="J41" i="49" l="1"/>
  <c r="N7" i="49"/>
  <c r="AE12" i="49" s="1"/>
  <c r="AH12" i="49" s="1"/>
  <c r="O7" i="49" s="1"/>
  <c r="Q7" i="49"/>
  <c r="M3" i="30" l="1"/>
  <c r="N7"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11" i="30"/>
  <c r="F12" i="30"/>
  <c r="G12" i="30" s="1"/>
  <c r="F13" i="30"/>
  <c r="G13" i="30" s="1"/>
  <c r="F14" i="30"/>
  <c r="G14" i="30" s="1"/>
  <c r="F15" i="30"/>
  <c r="G15" i="30" s="1"/>
  <c r="F16" i="30"/>
  <c r="G16" i="30" s="1"/>
  <c r="F17" i="30"/>
  <c r="G17" i="30" s="1"/>
  <c r="F18" i="30"/>
  <c r="G18" i="30" s="1"/>
  <c r="F19" i="30"/>
  <c r="G19" i="30" s="1"/>
  <c r="F20" i="30"/>
  <c r="G20" i="30" s="1"/>
  <c r="F21" i="30"/>
  <c r="G21" i="30" s="1"/>
  <c r="F22" i="30"/>
  <c r="G22" i="30" s="1"/>
  <c r="F23" i="30"/>
  <c r="G23" i="30" s="1"/>
  <c r="F24" i="30"/>
  <c r="G24" i="30" s="1"/>
  <c r="F25" i="30"/>
  <c r="G25" i="30" s="1"/>
  <c r="F26" i="30"/>
  <c r="G26" i="30" s="1"/>
  <c r="F27" i="30"/>
  <c r="G27" i="30" s="1"/>
  <c r="F28" i="30"/>
  <c r="G28" i="30" s="1"/>
  <c r="F29" i="30"/>
  <c r="G29" i="30" s="1"/>
  <c r="F30" i="30"/>
  <c r="G30" i="30" s="1"/>
  <c r="F31" i="30"/>
  <c r="G31" i="30" s="1"/>
  <c r="F32" i="30"/>
  <c r="G32" i="30" s="1"/>
  <c r="F33" i="30"/>
  <c r="G33" i="30" s="1"/>
  <c r="F34" i="30"/>
  <c r="G34" i="30" s="1"/>
  <c r="F35" i="30"/>
  <c r="G35" i="30" s="1"/>
  <c r="F36" i="30"/>
  <c r="G36" i="30" s="1"/>
  <c r="F37" i="30"/>
  <c r="G37" i="30" s="1"/>
  <c r="F38" i="30"/>
  <c r="G38" i="30" s="1"/>
  <c r="F39" i="30"/>
  <c r="G39" i="30" s="1"/>
  <c r="F40" i="30"/>
  <c r="G40" i="30" s="1"/>
  <c r="F11" i="30"/>
  <c r="G11" i="30" s="1"/>
  <c r="M7" i="30" s="1"/>
  <c r="E41" i="30"/>
  <c r="D41" i="30"/>
  <c r="O3" i="30" l="1"/>
  <c r="AF12" i="30" s="1"/>
  <c r="F41" i="30"/>
  <c r="G41" i="30"/>
  <c r="N3" i="30"/>
  <c r="J3" i="30" l="1"/>
  <c r="I18" i="30" s="1"/>
  <c r="J18" i="30" s="1"/>
  <c r="I38" i="30" l="1"/>
  <c r="P7" i="30"/>
  <c r="S7" i="30" s="1"/>
  <c r="I31" i="30"/>
  <c r="I22" i="30"/>
  <c r="J22" i="30" s="1"/>
  <c r="I33" i="30"/>
  <c r="I12" i="30"/>
  <c r="J12" i="30" s="1"/>
  <c r="I36" i="30"/>
  <c r="I39" i="30"/>
  <c r="I20" i="30"/>
  <c r="J20" i="30" s="1"/>
  <c r="I32" i="30"/>
  <c r="I26" i="30"/>
  <c r="I35" i="30"/>
  <c r="I13" i="30"/>
  <c r="J13" i="30" s="1"/>
  <c r="I19" i="30"/>
  <c r="J19" i="30" s="1"/>
  <c r="I15" i="30"/>
  <c r="J15" i="30" s="1"/>
  <c r="I37" i="30"/>
  <c r="I23" i="30"/>
  <c r="J23" i="30" s="1"/>
  <c r="I17" i="30"/>
  <c r="J17" i="30" s="1"/>
  <c r="I14" i="30"/>
  <c r="J14" i="30" s="1"/>
  <c r="I25" i="30"/>
  <c r="J25" i="30" s="1"/>
  <c r="I30" i="30"/>
  <c r="I11" i="30"/>
  <c r="J11" i="30" s="1"/>
  <c r="I27" i="30"/>
  <c r="I21" i="30"/>
  <c r="J21" i="30" s="1"/>
  <c r="I34" i="30"/>
  <c r="I16" i="30"/>
  <c r="J16" i="30" s="1"/>
  <c r="I28" i="30"/>
  <c r="I24" i="30"/>
  <c r="J24" i="30" s="1"/>
  <c r="I29" i="30"/>
  <c r="I40" i="30"/>
  <c r="Q7" i="30" l="1"/>
  <c r="J28" i="30"/>
  <c r="J26" i="30"/>
  <c r="J27" i="30"/>
  <c r="J29" i="30"/>
  <c r="AE12" i="30" l="1"/>
  <c r="AH12" i="30" s="1"/>
  <c r="R7" i="30" s="1"/>
  <c r="J31" i="30"/>
  <c r="J30" i="30"/>
  <c r="J33" i="30"/>
  <c r="J37" i="30" s="1"/>
  <c r="J32" i="30"/>
  <c r="J35" i="30" l="1"/>
  <c r="J39" i="30" s="1"/>
  <c r="J36" i="30"/>
  <c r="J40" i="30" s="1"/>
  <c r="J34" i="30"/>
  <c r="J38" i="30" s="1"/>
  <c r="J41" i="30" l="1"/>
</calcChain>
</file>

<file path=xl/sharedStrings.xml><?xml version="1.0" encoding="utf-8"?>
<sst xmlns="http://schemas.openxmlformats.org/spreadsheetml/2006/main" count="164" uniqueCount="92">
  <si>
    <t>商品名</t>
    <rPh sb="0" eb="3">
      <t xml:space="preserve">ショウヒンメイ </t>
    </rPh>
    <phoneticPr fontId="3"/>
  </si>
  <si>
    <t>URL</t>
    <phoneticPr fontId="3"/>
  </si>
  <si>
    <t>売価</t>
    <rPh sb="0" eb="2">
      <t xml:space="preserve">バイカ </t>
    </rPh>
    <phoneticPr fontId="3"/>
  </si>
  <si>
    <t>予想利益率</t>
    <rPh sb="0" eb="2">
      <t xml:space="preserve">ヨソウ </t>
    </rPh>
    <rPh sb="2" eb="5">
      <t xml:space="preserve">リエキリツ </t>
    </rPh>
    <phoneticPr fontId="3"/>
  </si>
  <si>
    <t>リサーチした時に検索BOXに入力したワード</t>
    <rPh sb="6" eb="7">
      <t xml:space="preserve">トキニ </t>
    </rPh>
    <rPh sb="8" eb="10">
      <t xml:space="preserve">ケンサク </t>
    </rPh>
    <rPh sb="14" eb="16">
      <t xml:space="preserve">ニュウリョク </t>
    </rPh>
    <phoneticPr fontId="3"/>
  </si>
  <si>
    <t>アリババの仕入れ先URL</t>
    <rPh sb="5" eb="7">
      <t xml:space="preserve">シイレサキ </t>
    </rPh>
    <phoneticPr fontId="3"/>
  </si>
  <si>
    <t>仕入原価（元）</t>
    <rPh sb="0" eb="2">
      <t xml:space="preserve">シイレゲンカ </t>
    </rPh>
    <rPh sb="5" eb="6">
      <t xml:space="preserve">ゲン </t>
    </rPh>
    <phoneticPr fontId="3"/>
  </si>
  <si>
    <t>厚さ3cm以内</t>
    <rPh sb="0" eb="1">
      <t xml:space="preserve">アツサ </t>
    </rPh>
    <rPh sb="5" eb="7">
      <t xml:space="preserve">イナイ </t>
    </rPh>
    <phoneticPr fontId="3"/>
  </si>
  <si>
    <t>一番売れている価格</t>
    <rPh sb="0" eb="2">
      <t xml:space="preserve">イチバン </t>
    </rPh>
    <rPh sb="2" eb="3">
      <t xml:space="preserve">ウレテイル </t>
    </rPh>
    <rPh sb="7" eb="9">
      <t xml:space="preserve">カカク </t>
    </rPh>
    <phoneticPr fontId="3"/>
  </si>
  <si>
    <t>販売手数料</t>
    <rPh sb="0" eb="5">
      <t xml:space="preserve">ハンバイテスウリョウ </t>
    </rPh>
    <phoneticPr fontId="3"/>
  </si>
  <si>
    <t>概算利益率</t>
    <rPh sb="0" eb="2">
      <t xml:space="preserve">ガイサン </t>
    </rPh>
    <rPh sb="2" eb="5">
      <t xml:space="preserve">リエキリツ </t>
    </rPh>
    <phoneticPr fontId="3"/>
  </si>
  <si>
    <t>概算仕入額</t>
    <rPh sb="0" eb="2">
      <t xml:space="preserve">ガイサン </t>
    </rPh>
    <rPh sb="2" eb="4">
      <t xml:space="preserve">シイレ </t>
    </rPh>
    <rPh sb="4" eb="5">
      <t xml:space="preserve">ガク </t>
    </rPh>
    <phoneticPr fontId="3"/>
  </si>
  <si>
    <t>ライバル数</t>
    <phoneticPr fontId="3"/>
  </si>
  <si>
    <t>月間売上規模</t>
    <rPh sb="0" eb="2">
      <t xml:space="preserve">ゲッカン </t>
    </rPh>
    <rPh sb="2" eb="4">
      <t xml:space="preserve">ウリアゲ </t>
    </rPh>
    <rPh sb="4" eb="6">
      <t xml:space="preserve">キボ </t>
    </rPh>
    <phoneticPr fontId="3"/>
  </si>
  <si>
    <t>月間販売個数</t>
    <rPh sb="0" eb="2">
      <t xml:space="preserve">ゲッカン </t>
    </rPh>
    <rPh sb="2" eb="6">
      <t xml:space="preserve">ハンバイコスウ </t>
    </rPh>
    <phoneticPr fontId="3"/>
  </si>
  <si>
    <t>備考</t>
    <rPh sb="0" eb="2">
      <t xml:space="preserve">ビコウ </t>
    </rPh>
    <phoneticPr fontId="3"/>
  </si>
  <si>
    <t>3辺合計</t>
    <rPh sb="1" eb="2">
      <t xml:space="preserve">ヘン </t>
    </rPh>
    <rPh sb="2" eb="4">
      <t xml:space="preserve">ゴウケイ </t>
    </rPh>
    <phoneticPr fontId="3"/>
  </si>
  <si>
    <t>商品サイズ</t>
    <rPh sb="0" eb="2">
      <t xml:space="preserve">ショウヒン </t>
    </rPh>
    <phoneticPr fontId="3"/>
  </si>
  <si>
    <t>重量</t>
    <rPh sb="0" eb="2">
      <t xml:space="preserve">ジュウリョウ </t>
    </rPh>
    <phoneticPr fontId="3"/>
  </si>
  <si>
    <t>その他</t>
    <phoneticPr fontId="3"/>
  </si>
  <si>
    <t>カラー</t>
    <phoneticPr fontId="3"/>
  </si>
  <si>
    <t>サイズ</t>
    <phoneticPr fontId="3"/>
  </si>
  <si>
    <t>直近１ヶ月レビュー数</t>
    <rPh sb="0" eb="2">
      <t xml:space="preserve">チョッキン </t>
    </rPh>
    <phoneticPr fontId="3"/>
  </si>
  <si>
    <t>ー</t>
    <phoneticPr fontId="3"/>
  </si>
  <si>
    <t>平均値</t>
    <rPh sb="0" eb="3">
      <t xml:space="preserve">ヘイキンチ </t>
    </rPh>
    <phoneticPr fontId="3"/>
  </si>
  <si>
    <r>
      <rPr>
        <sz val="10"/>
        <color rgb="FF000000"/>
        <rFont val="ＭＳ Ｐゴシック"/>
        <family val="2"/>
        <charset val="128"/>
      </rPr>
      <t>サンプル　商品　</t>
    </r>
    <r>
      <rPr>
        <sz val="10"/>
        <color rgb="FF000000"/>
        <rFont val="Hiragino Kaku Gothic ProN"/>
        <family val="2"/>
      </rPr>
      <t>1</t>
    </r>
    <rPh sb="5" eb="7">
      <t>ショウヒン</t>
    </rPh>
    <phoneticPr fontId="3"/>
  </si>
  <si>
    <r>
      <rPr>
        <sz val="10"/>
        <color rgb="FF000000"/>
        <rFont val="ＭＳ Ｐゴシック"/>
        <family val="2"/>
        <charset val="128"/>
      </rPr>
      <t>サンプル　商品　</t>
    </r>
    <r>
      <rPr>
        <sz val="10"/>
        <color rgb="FF000000"/>
        <rFont val="Hiragino Kaku Gothic ProN"/>
        <family val="2"/>
      </rPr>
      <t>2</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</si>
  <si>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3</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</si>
  <si>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4</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</si>
  <si>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5</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</si>
  <si>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6</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</si>
  <si>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7</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</si>
  <si>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8</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</si>
  <si>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9</t>
    </r>
    <r>
      <rPr>
        <sz val="11"/>
        <color theme="1"/>
        <rFont val="游ゴシック"/>
        <family val="2"/>
        <charset val="128"/>
        <scheme val="minor"/>
      </rPr>
      <t/>
    </r>
    <rPh sb="5" eb="7">
      <t>ショウヒン</t>
    </rPh>
    <phoneticPr fontId="3"/>
  </si>
  <si>
    <r>
      <rPr>
        <sz val="10"/>
        <color rgb="FF000000"/>
        <rFont val="ＭＳ Ｐゴシック"/>
        <family val="2"/>
        <charset val="128"/>
      </rPr>
      <t>サンプル　商品　</t>
    </r>
    <r>
      <rPr>
        <sz val="10"/>
        <color rgb="FF000000"/>
        <rFont val="Hiragino Kaku Gothic ProN"/>
        <family val="2"/>
      </rPr>
      <t>10</t>
    </r>
    <r>
      <rPr>
        <sz val="11"/>
        <color theme="1"/>
        <rFont val="游ゴシック"/>
        <family val="2"/>
        <charset val="128"/>
        <scheme val="minor"/>
      </rPr>
      <t/>
    </r>
    <rPh sb="5" eb="7">
      <t>ショウヒン</t>
    </rPh>
    <phoneticPr fontId="3"/>
  </si>
  <si>
    <t>URLを入力</t>
    <rPh sb="4" eb="6">
      <t>ニュウリョク</t>
    </rPh>
    <phoneticPr fontId="3"/>
  </si>
  <si>
    <t>厚さ3cm以上～80サイズ</t>
    <rPh sb="0" eb="1">
      <t xml:space="preserve">アツサ </t>
    </rPh>
    <rPh sb="5" eb="7">
      <t xml:space="preserve">イジョウ </t>
    </rPh>
    <phoneticPr fontId="3"/>
  </si>
  <si>
    <t>100サイズ～140サイズ</t>
    <phoneticPr fontId="3"/>
  </si>
  <si>
    <t>配送方法</t>
    <rPh sb="0" eb="2">
      <t>ハイソウ</t>
    </rPh>
    <rPh sb="2" eb="4">
      <t>ホウホウ</t>
    </rPh>
    <phoneticPr fontId="3"/>
  </si>
  <si>
    <t>商品サイズ</t>
    <rPh sb="0" eb="2">
      <t>ショウヒン</t>
    </rPh>
    <phoneticPr fontId="3"/>
  </si>
  <si>
    <t>送料</t>
    <rPh sb="0" eb="2">
      <t xml:space="preserve">ヨソクソウリョウ </t>
    </rPh>
    <phoneticPr fontId="3"/>
  </si>
  <si>
    <t>IM</t>
    <phoneticPr fontId="3"/>
  </si>
  <si>
    <t>MP</t>
    <phoneticPr fontId="3"/>
  </si>
  <si>
    <t>100サイズ～140サイズ</t>
  </si>
  <si>
    <t>ネコポス</t>
    <phoneticPr fontId="3"/>
  </si>
  <si>
    <t>宅急便60サイズ</t>
    <rPh sb="0" eb="3">
      <t>タッキュウビン</t>
    </rPh>
    <phoneticPr fontId="3"/>
  </si>
  <si>
    <t>宅急便80サイズ</t>
    <rPh sb="0" eb="3">
      <t>タッキュウビン</t>
    </rPh>
    <phoneticPr fontId="3"/>
  </si>
  <si>
    <t>その他</t>
    <rPh sb="2" eb="3">
      <t>ホカ</t>
    </rPh>
    <phoneticPr fontId="3"/>
  </si>
  <si>
    <t>宅急便100サイズ</t>
    <rPh sb="0" eb="3">
      <t>タッキュウビン</t>
    </rPh>
    <phoneticPr fontId="3"/>
  </si>
  <si>
    <t>速報評価</t>
    <rPh sb="0" eb="2">
      <t>ソクホウ</t>
    </rPh>
    <rPh sb="2" eb="4">
      <t>ヒョウカ</t>
    </rPh>
    <phoneticPr fontId="3"/>
  </si>
  <si>
    <t>○</t>
    <phoneticPr fontId="3"/>
  </si>
  <si>
    <t>●</t>
    <phoneticPr fontId="3"/>
  </si>
  <si>
    <t>見込み仕入額</t>
    <rPh sb="0" eb="2">
      <t>ミコ</t>
    </rPh>
    <rPh sb="3" eb="5">
      <t xml:space="preserve">シイレ </t>
    </rPh>
    <rPh sb="5" eb="6">
      <t xml:space="preserve">ガク </t>
    </rPh>
    <phoneticPr fontId="3"/>
  </si>
  <si>
    <t>入力してください</t>
    <rPh sb="0" eb="2">
      <t>ニュウリョク</t>
    </rPh>
    <phoneticPr fontId="3"/>
  </si>
  <si>
    <t>粗利率</t>
    <rPh sb="0" eb="3">
      <t>アラリリツ</t>
    </rPh>
    <phoneticPr fontId="3"/>
  </si>
  <si>
    <t>市場規模</t>
    <rPh sb="0" eb="4">
      <t>シジョウキボ</t>
    </rPh>
    <phoneticPr fontId="3"/>
  </si>
  <si>
    <t>ネコポス</t>
  </si>
  <si>
    <t>サンプル 商品 テスト検索</t>
    <rPh sb="5" eb="7">
      <t>ショウヒン</t>
    </rPh>
    <rPh sb="11" eb="13">
      <t>ケンサク</t>
    </rPh>
    <phoneticPr fontId="3"/>
  </si>
  <si>
    <t>アイテムマッチメインの販促</t>
    <rPh sb="11" eb="13">
      <t>ハンソク</t>
    </rPh>
    <phoneticPr fontId="3"/>
  </si>
  <si>
    <t>under30</t>
    <phoneticPr fontId="3"/>
  </si>
  <si>
    <t>over30</t>
    <phoneticPr fontId="3"/>
  </si>
  <si>
    <t>評価値</t>
    <rPh sb="0" eb="3">
      <t>ヒョウカチ</t>
    </rPh>
    <phoneticPr fontId="3"/>
  </si>
  <si>
    <t>○ 適しています</t>
    <rPh sb="2" eb="3">
      <t>テキ</t>
    </rPh>
    <phoneticPr fontId="3"/>
  </si>
  <si>
    <t>△ 可能だが難しい</t>
    <rPh sb="2" eb="4">
      <t>カノウ</t>
    </rPh>
    <rPh sb="6" eb="7">
      <t>ムズカ</t>
    </rPh>
    <phoneticPr fontId="3"/>
  </si>
  <si>
    <t>× 最安値戦略が適します</t>
    <rPh sb="2" eb="7">
      <t>サイヤスネセンリャク</t>
    </rPh>
    <rPh sb="8" eb="9">
      <t>テキ</t>
    </rPh>
    <phoneticPr fontId="3"/>
  </si>
  <si>
    <t>予測販売数/1レビュー</t>
    <rPh sb="0" eb="5">
      <t xml:space="preserve">ヨソクハンバイスウ </t>
    </rPh>
    <phoneticPr fontId="3"/>
  </si>
  <si>
    <t>予想利益額</t>
    <rPh sb="0" eb="2">
      <t xml:space="preserve">ヨソウ </t>
    </rPh>
    <rPh sb="2" eb="4">
      <t xml:space="preserve">リエキ </t>
    </rPh>
    <rPh sb="4" eb="5">
      <t>ガク</t>
    </rPh>
    <phoneticPr fontId="3"/>
  </si>
  <si>
    <t>予想売上額</t>
    <rPh sb="0" eb="2">
      <t xml:space="preserve">ヨソウ </t>
    </rPh>
    <rPh sb="2" eb="4">
      <t xml:space="preserve">ウリアゲ </t>
    </rPh>
    <rPh sb="4" eb="5">
      <t>ガク</t>
    </rPh>
    <phoneticPr fontId="3"/>
  </si>
  <si>
    <t>予想販売個数</t>
    <rPh sb="0" eb="2">
      <t xml:space="preserve">ヨソウ </t>
    </rPh>
    <rPh sb="2" eb="4">
      <t>ハンバイ</t>
    </rPh>
    <rPh sb="4" eb="6">
      <t>コスウ</t>
    </rPh>
    <phoneticPr fontId="3"/>
  </si>
  <si>
    <t>概算利益額</t>
    <rPh sb="0" eb="2">
      <t xml:space="preserve">ガイサン </t>
    </rPh>
    <rPh sb="2" eb="4">
      <t xml:space="preserve">リエキ </t>
    </rPh>
    <rPh sb="4" eb="5">
      <t>ガク</t>
    </rPh>
    <phoneticPr fontId="3"/>
  </si>
  <si>
    <t>over100,000</t>
    <phoneticPr fontId="3"/>
  </si>
  <si>
    <t>under100,000</t>
    <phoneticPr fontId="3"/>
  </si>
  <si>
    <t>販売手数料率</t>
    <rPh sb="0" eb="2">
      <t>ハンバイ</t>
    </rPh>
    <rPh sb="2" eb="5">
      <t>テスウリョウ</t>
    </rPh>
    <rPh sb="5" eb="6">
      <t>リツ</t>
    </rPh>
    <phoneticPr fontId="3"/>
  </si>
  <si>
    <t>ストア名/コメント 等</t>
    <rPh sb="3" eb="4">
      <t>メイ</t>
    </rPh>
    <rPh sb="10" eb="11">
      <t>ナド</t>
    </rPh>
    <phoneticPr fontId="3"/>
  </si>
  <si>
    <t>　仕入先画像(推奨)</t>
    <rPh sb="1" eb="4">
      <t>シイレサキ</t>
    </rPh>
    <rPh sb="4" eb="6">
      <t>ガゾウ</t>
    </rPh>
    <rPh sb="7" eb="9">
      <t>スイショウ</t>
    </rPh>
    <phoneticPr fontId="3"/>
  </si>
  <si>
    <t>その他メモ</t>
    <phoneticPr fontId="3"/>
  </si>
  <si>
    <t>https://www.1688.com/***********</t>
    <phoneticPr fontId="3"/>
  </si>
  <si>
    <t>~60サイズ</t>
    <phoneticPr fontId="3"/>
  </si>
  <si>
    <t>80~100サイズ</t>
    <phoneticPr fontId="3"/>
  </si>
  <si>
    <t>120~140サイズ</t>
    <phoneticPr fontId="3"/>
  </si>
  <si>
    <t>160サイズ～</t>
  </si>
  <si>
    <t>160サイズ～</t>
    <phoneticPr fontId="3"/>
  </si>
  <si>
    <t>～60サイズ</t>
    <phoneticPr fontId="3"/>
  </si>
  <si>
    <t>宅急便120サイズ</t>
    <rPh sb="0" eb="3">
      <t>タッキュウビン</t>
    </rPh>
    <phoneticPr fontId="3"/>
  </si>
  <si>
    <t>宅急便140サイズ</t>
    <rPh sb="0" eb="3">
      <t>タッキュウビン</t>
    </rPh>
    <phoneticPr fontId="3"/>
  </si>
  <si>
    <t>宅急便160サイズ</t>
    <rPh sb="0" eb="3">
      <t>タッキュウビン</t>
    </rPh>
    <phoneticPr fontId="3"/>
  </si>
  <si>
    <t>120サイズ</t>
  </si>
  <si>
    <t>120サイズ</t>
    <phoneticPr fontId="3"/>
  </si>
  <si>
    <t>140サイズ</t>
    <phoneticPr fontId="3"/>
  </si>
  <si>
    <t>商品サイズ</t>
  </si>
  <si>
    <t>配送方法</t>
  </si>
  <si>
    <t>80～100サイズ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</si>
</sst>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0_);[Red]\(#,##0.0\)"/>
  </numFmts>
  <fonts count="18">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sz val="9"/>
      <color rgb="FF000000"/>
      <name val="游ゴシック"/>
      <family val="3"/>
      <charset val="128"/>
      <scheme val="minor"/>
    </font>
    <font>
      <sz val="11"/>
      <color theme="1"/>
      <name val="游ゴシック"/>
      <family val="2"/>
      <scheme val="minor"/>
    </font>
    <font>
      <u/>
      <sz val="12"/>
      <color theme="10"/>
      <name val="游ゴシック"/>
      <family val="2"/>
      <charset val="128"/>
      <scheme val="minor"/>
    </font>
    <font>
      <u/>
      <sz val="11"/>
      <color theme="10"/>
      <name val="游ゴシック"/>
      <family val="2"/>
      <scheme val="minor"/>
    </font>
    <font>
      <sz val="10"/>
      <color rgb="FF000000"/>
      <name val="Hiragino Kaku Gothic ProN"/>
      <family val="2"/>
    </font>
    <font>
      <sz val="12"/>
      <color rgb="FF000000"/>
      <name val="游ゴシック"/>
      <family val="3"/>
      <charset val="128"/>
    </font>
    <font>
      <sz val="10"/>
      <color rgb="FF000000"/>
      <name val="ＭＳ Ｐゴシック"/>
      <family val="2"/>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s>
  <fills count="11">
    <fill>
      <patternFill patternType="none"/>
    </fill>
    <fill>
      <patternFill patternType="gray125"/>
    </fill>
    <fill>
      <patternFill patternType="solid">
        <fgColor rgb="FF00FA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4FFF4F"/>
        <bgColor indexed="64"/>
      </patternFill>
    </fill>
    <fill>
      <patternFill patternType="solid">
        <fgColor theme="4" tint="0.59999389629810485"/>
        <bgColor indexed="64"/>
      </patternFill>
    </fill>
    <fill>
      <patternFill patternType="solid">
        <fgColor rgb="FFFFF9E7"/>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ck">
        <color indexed="64"/>
      </left>
      <right style="thin">
        <color theme="0" tint="-0.34998626667073579"/>
      </right>
      <top style="thick">
        <color indexed="64"/>
      </top>
      <bottom style="thick">
        <color indexed="64"/>
      </bottom>
      <diagonal/>
    </border>
    <border>
      <left style="thin">
        <color theme="0" tint="-0.34998626667073579"/>
      </left>
      <right style="thin">
        <color theme="0" tint="-0.34998626667073579"/>
      </right>
      <top style="thick">
        <color indexed="64"/>
      </top>
      <bottom style="thick">
        <color indexed="64"/>
      </bottom>
      <diagonal/>
    </border>
    <border>
      <left style="thin">
        <color theme="0" tint="-0.34998626667073579"/>
      </left>
      <right style="thick">
        <color indexed="64"/>
      </right>
      <top style="thick">
        <color indexed="64"/>
      </top>
      <bottom style="thick">
        <color indexed="64"/>
      </bottom>
      <diagonal/>
    </border>
    <border>
      <left style="thick">
        <color indexed="64"/>
      </left>
      <right style="thin">
        <color theme="0" tint="-0.34998626667073579"/>
      </right>
      <top style="thick">
        <color indexed="64"/>
      </top>
      <bottom style="thin">
        <color indexed="64"/>
      </bottom>
      <diagonal/>
    </border>
    <border>
      <left style="thin">
        <color theme="0" tint="-0.34998626667073579"/>
      </left>
      <right style="thin">
        <color theme="0" tint="-0.34998626667073579"/>
      </right>
      <top style="thick">
        <color indexed="64"/>
      </top>
      <bottom style="thin">
        <color indexed="64"/>
      </bottom>
      <diagonal/>
    </border>
    <border>
      <left style="thin">
        <color theme="0" tint="-0.34998626667073579"/>
      </left>
      <right style="thick">
        <color indexed="64"/>
      </right>
      <top style="thick">
        <color indexed="64"/>
      </top>
      <bottom style="thin">
        <color indexed="64"/>
      </bottom>
      <diagonal/>
    </border>
    <border>
      <left style="thick">
        <color indexed="64"/>
      </left>
      <right style="thin">
        <color theme="0" tint="-0.34998626667073579"/>
      </right>
      <top style="thin">
        <color indexed="64"/>
      </top>
      <bottom style="thin">
        <color indexed="64"/>
      </bottom>
      <diagonal/>
    </border>
    <border>
      <left style="thin">
        <color theme="0" tint="-0.34998626667073579"/>
      </left>
      <right style="thick">
        <color indexed="64"/>
      </right>
      <top style="thin">
        <color indexed="64"/>
      </top>
      <bottom style="thin">
        <color indexed="64"/>
      </bottom>
      <diagonal/>
    </border>
    <border>
      <left style="thick">
        <color indexed="64"/>
      </left>
      <right style="thin">
        <color theme="0" tint="-0.34998626667073579"/>
      </right>
      <top style="thin">
        <color indexed="64"/>
      </top>
      <bottom style="thick">
        <color indexed="64"/>
      </bottom>
      <diagonal/>
    </border>
    <border>
      <left style="thin">
        <color theme="0" tint="-0.34998626667073579"/>
      </left>
      <right style="thin">
        <color theme="0" tint="-0.34998626667073579"/>
      </right>
      <top style="thin">
        <color indexed="64"/>
      </top>
      <bottom style="thick">
        <color indexed="64"/>
      </bottom>
      <diagonal/>
    </border>
    <border>
      <left style="thin">
        <color theme="0" tint="-0.34998626667073579"/>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theme="0" tint="-0.14996795556505021"/>
      </bottom>
      <diagonal/>
    </border>
    <border>
      <left/>
      <right/>
      <top style="thin">
        <color indexed="64"/>
      </top>
      <bottom style="dashed">
        <color theme="0" tint="-0.14996795556505021"/>
      </bottom>
      <diagonal/>
    </border>
    <border>
      <left/>
      <right style="thin">
        <color indexed="64"/>
      </right>
      <top style="thin">
        <color indexed="64"/>
      </top>
      <bottom style="dashed">
        <color theme="0" tint="-0.14996795556505021"/>
      </bottom>
      <diagonal/>
    </border>
    <border>
      <left style="thin">
        <color indexed="64"/>
      </left>
      <right/>
      <top style="dashed">
        <color theme="0" tint="-0.14996795556505021"/>
      </top>
      <bottom style="dashed">
        <color theme="0" tint="-0.14996795556505021"/>
      </bottom>
      <diagonal/>
    </border>
    <border>
      <left/>
      <right/>
      <top style="dashed">
        <color theme="0" tint="-0.14996795556505021"/>
      </top>
      <bottom style="dashed">
        <color theme="0" tint="-0.14996795556505021"/>
      </bottom>
      <diagonal/>
    </border>
    <border>
      <left/>
      <right style="thin">
        <color indexed="64"/>
      </right>
      <top style="dashed">
        <color theme="0" tint="-0.14996795556505021"/>
      </top>
      <bottom style="dashed">
        <color theme="0" tint="-0.14996795556505021"/>
      </bottom>
      <diagonal/>
    </border>
    <border>
      <left style="thin">
        <color indexed="64"/>
      </left>
      <right/>
      <top style="dashed">
        <color theme="0" tint="-0.14996795556505021"/>
      </top>
      <bottom style="thin">
        <color indexed="64"/>
      </bottom>
      <diagonal/>
    </border>
    <border>
      <left/>
      <right/>
      <top style="dashed">
        <color theme="0" tint="-0.14996795556505021"/>
      </top>
      <bottom style="thin">
        <color indexed="64"/>
      </bottom>
      <diagonal/>
    </border>
    <border>
      <left/>
      <right style="thin">
        <color indexed="64"/>
      </right>
      <top style="dashed">
        <color theme="0" tint="-0.14996795556505021"/>
      </top>
      <bottom style="thin">
        <color indexed="64"/>
      </bottom>
      <diagonal/>
    </border>
  </borders>
  <cellStyleXfs count="7">
    <xf numFmtId="0" fontId="0" fillId="0" borderId="0">
      <alignment vertical="center"/>
    </xf>
    <xf numFmtId="0" fontId="7" fillId="0" borderId="0">
      <alignment vertical="center"/>
    </xf>
    <xf numFmtId="0" fontId="9" fillId="0" borderId="0"/>
    <xf numFmtId="0" fontId="10" fillId="0" borderId="0" applyNumberFormat="0" applyFill="0" applyBorder="0" applyAlignment="0" applyProtection="0">
      <alignment vertical="center"/>
    </xf>
    <xf numFmtId="0" fontId="11" fillId="0" borderId="0" applyNumberFormat="0" applyFill="0" applyBorder="0" applyAlignment="0" applyProtection="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9">
    <xf numFmtId="0" fontId="0" fillId="0" borderId="0" xfId="0">
      <alignment vertical="center"/>
    </xf>
    <xf numFmtId="9" fontId="0" fillId="0" borderId="0" xfId="0" applyNumberFormat="1" applyAlignment="1">
      <alignment vertical="center" shrinkToFit="1"/>
    </xf>
    <xf numFmtId="176" fontId="0" fillId="0" borderId="0" xfId="0" applyNumberFormat="1" applyAlignment="1">
      <alignment vertical="center" shrinkToFit="1"/>
    </xf>
    <xf numFmtId="176" fontId="0" fillId="0" borderId="1" xfId="0" applyNumberFormat="1" applyBorder="1" applyAlignment="1">
      <alignment vertical="center" shrinkToFit="1"/>
    </xf>
    <xf numFmtId="9" fontId="0" fillId="0" borderId="1" xfId="0" applyNumberFormat="1" applyBorder="1" applyAlignment="1">
      <alignment vertical="center" shrinkToFit="1"/>
    </xf>
    <xf numFmtId="0" fontId="0" fillId="0" borderId="0" xfId="0" applyAlignment="1">
      <alignment vertical="center" shrinkToFit="1"/>
    </xf>
    <xf numFmtId="177" fontId="0" fillId="0" borderId="1" xfId="0" applyNumberFormat="1" applyBorder="1" applyAlignment="1">
      <alignment vertical="center" shrinkToFit="1"/>
    </xf>
    <xf numFmtId="177" fontId="0" fillId="0" borderId="0" xfId="0" applyNumberFormat="1" applyAlignment="1">
      <alignment vertical="center" shrinkToFit="1"/>
    </xf>
    <xf numFmtId="177" fontId="5" fillId="0" borderId="1" xfId="0" applyNumberFormat="1" applyFont="1" applyBorder="1" applyAlignment="1">
      <alignment vertical="center" shrinkToFit="1"/>
    </xf>
    <xf numFmtId="0" fontId="0" fillId="0" borderId="1" xfId="0" applyBorder="1" applyAlignment="1">
      <alignment horizontal="center" vertical="center"/>
    </xf>
    <xf numFmtId="176" fontId="0" fillId="0" borderId="1" xfId="0" applyNumberFormat="1" applyBorder="1">
      <alignment vertical="center"/>
    </xf>
    <xf numFmtId="0" fontId="4" fillId="3" borderId="1" xfId="0" applyFont="1" applyFill="1" applyBorder="1" applyAlignment="1">
      <alignment horizontal="center" vertical="center" shrinkToFit="1"/>
    </xf>
    <xf numFmtId="178" fontId="5" fillId="0" borderId="1" xfId="0" applyNumberFormat="1" applyFont="1" applyBorder="1">
      <alignment vertical="center"/>
    </xf>
    <xf numFmtId="176" fontId="5" fillId="0" borderId="0" xfId="0" applyNumberFormat="1" applyFont="1">
      <alignment vertical="center"/>
    </xf>
    <xf numFmtId="176" fontId="0" fillId="0" borderId="1" xfId="0" applyNumberFormat="1" applyBorder="1" applyAlignment="1">
      <alignment horizontal="center" vertical="center" shrinkToFit="1"/>
    </xf>
    <xf numFmtId="176" fontId="4" fillId="3" borderId="1" xfId="0" applyNumberFormat="1" applyFont="1" applyFill="1" applyBorder="1" applyAlignment="1">
      <alignment horizontal="center" vertical="center" shrinkToFit="1"/>
    </xf>
    <xf numFmtId="176" fontId="4" fillId="5" borderId="1" xfId="0" applyNumberFormat="1" applyFont="1" applyFill="1" applyBorder="1" applyAlignment="1">
      <alignment horizontal="center" vertical="center" shrinkToFit="1"/>
    </xf>
    <xf numFmtId="0" fontId="15" fillId="0" borderId="0" xfId="0" applyFont="1" applyAlignment="1">
      <alignment vertical="center" wrapText="1" shrinkToFit="1"/>
    </xf>
    <xf numFmtId="176" fontId="4" fillId="4" borderId="1" xfId="0" applyNumberFormat="1" applyFont="1" applyFill="1" applyBorder="1" applyAlignment="1">
      <alignment horizontal="center" vertical="center" shrinkToFit="1"/>
    </xf>
    <xf numFmtId="0" fontId="0" fillId="0" borderId="0" xfId="0" applyAlignment="1">
      <alignment vertical="center" wrapText="1"/>
    </xf>
    <xf numFmtId="0" fontId="4" fillId="6" borderId="1" xfId="0" applyFont="1" applyFill="1" applyBorder="1" applyAlignment="1">
      <alignment horizontal="center" vertical="center" shrinkToFit="1"/>
    </xf>
    <xf numFmtId="0" fontId="2" fillId="0" borderId="0" xfId="0" applyFont="1" applyAlignment="1">
      <alignment horizontal="left" vertical="center" wrapText="1"/>
    </xf>
    <xf numFmtId="9" fontId="4" fillId="3" borderId="1" xfId="0" applyNumberFormat="1" applyFont="1" applyFill="1" applyBorder="1" applyAlignment="1">
      <alignment horizontal="center" vertical="center" shrinkToFit="1"/>
    </xf>
    <xf numFmtId="176" fontId="4" fillId="7" borderId="1" xfId="0" applyNumberFormat="1" applyFont="1" applyFill="1" applyBorder="1" applyAlignment="1">
      <alignment horizontal="center" vertical="center" shrinkToFit="1"/>
    </xf>
    <xf numFmtId="176" fontId="0" fillId="0" borderId="9" xfId="0" applyNumberFormat="1" applyBorder="1" applyAlignment="1">
      <alignment vertical="center" shrinkToFit="1"/>
    </xf>
    <xf numFmtId="176" fontId="0" fillId="0" borderId="8" xfId="0" applyNumberFormat="1" applyBorder="1" applyAlignment="1">
      <alignment vertical="center" shrinkToFit="1"/>
    </xf>
    <xf numFmtId="9" fontId="0" fillId="0" borderId="1" xfId="6" applyFont="1" applyBorder="1" applyAlignment="1">
      <alignment vertical="center" shrinkToFit="1"/>
    </xf>
    <xf numFmtId="0" fontId="4" fillId="8" borderId="6" xfId="0" applyFont="1" applyFill="1" applyBorder="1" applyAlignment="1">
      <alignment horizontal="center" vertical="center" shrinkToFit="1"/>
    </xf>
    <xf numFmtId="176" fontId="4" fillId="8" borderId="6" xfId="0" applyNumberFormat="1" applyFont="1" applyFill="1" applyBorder="1" applyAlignment="1">
      <alignment horizontal="center" vertical="center" shrinkToFit="1"/>
    </xf>
    <xf numFmtId="178" fontId="5" fillId="0" borderId="1" xfId="0" applyNumberFormat="1" applyFont="1" applyBorder="1" applyAlignment="1">
      <alignment horizontal="center" vertical="center"/>
    </xf>
    <xf numFmtId="176" fontId="4" fillId="9" borderId="1" xfId="0" applyNumberFormat="1" applyFont="1" applyFill="1" applyBorder="1" applyAlignment="1">
      <alignment horizontal="center" vertical="center" shrinkToFit="1"/>
    </xf>
    <xf numFmtId="0" fontId="10" fillId="10" borderId="10" xfId="3" applyFill="1" applyBorder="1">
      <alignment vertical="center"/>
    </xf>
    <xf numFmtId="38" fontId="13" fillId="10" borderId="10" xfId="5" applyFont="1" applyFill="1" applyBorder="1">
      <alignment vertical="center"/>
    </xf>
    <xf numFmtId="9" fontId="0" fillId="0" borderId="0" xfId="0" applyNumberFormat="1">
      <alignment vertical="center"/>
    </xf>
    <xf numFmtId="0" fontId="5" fillId="0" borderId="11" xfId="0" applyFont="1" applyBorder="1" applyAlignment="1">
      <alignment vertical="center" shrinkToFit="1"/>
    </xf>
    <xf numFmtId="0" fontId="5" fillId="0" borderId="14" xfId="0" applyFont="1" applyBorder="1" applyAlignment="1">
      <alignment vertical="center" shrinkToFit="1"/>
    </xf>
    <xf numFmtId="0" fontId="5" fillId="0" borderId="17" xfId="0" applyFont="1" applyBorder="1" applyAlignment="1">
      <alignment vertical="center" shrinkToFit="1"/>
    </xf>
    <xf numFmtId="177" fontId="0" fillId="0" borderId="0" xfId="0" applyNumberFormat="1">
      <alignment vertical="center"/>
    </xf>
    <xf numFmtId="0" fontId="0" fillId="10" borderId="20" xfId="0" applyFill="1" applyBorder="1" applyAlignment="1">
      <alignment vertical="center" shrinkToFit="1"/>
    </xf>
    <xf numFmtId="0" fontId="10" fillId="10" borderId="21" xfId="3" applyFill="1" applyBorder="1" applyAlignment="1">
      <alignment vertical="center" shrinkToFit="1"/>
    </xf>
    <xf numFmtId="177" fontId="0" fillId="10" borderId="21" xfId="0" applyNumberFormat="1" applyFill="1" applyBorder="1" applyAlignment="1">
      <alignment vertical="center" shrinkToFit="1"/>
    </xf>
    <xf numFmtId="177" fontId="0" fillId="10" borderId="22" xfId="0" applyNumberFormat="1" applyFill="1" applyBorder="1" applyAlignment="1">
      <alignment vertical="center" shrinkToFit="1"/>
    </xf>
    <xf numFmtId="0" fontId="12" fillId="10" borderId="23" xfId="0" applyFont="1" applyFill="1" applyBorder="1">
      <alignment vertical="center"/>
    </xf>
    <xf numFmtId="0" fontId="10" fillId="10" borderId="24" xfId="3" applyFill="1" applyBorder="1">
      <alignment vertical="center"/>
    </xf>
    <xf numFmtId="38" fontId="13" fillId="10" borderId="24" xfId="5" applyFont="1" applyFill="1" applyBorder="1">
      <alignment vertical="center"/>
    </xf>
    <xf numFmtId="0" fontId="13" fillId="10" borderId="25" xfId="0" applyFont="1" applyFill="1" applyBorder="1">
      <alignment vertical="center"/>
    </xf>
    <xf numFmtId="0" fontId="12" fillId="10" borderId="26" xfId="0" applyFont="1" applyFill="1" applyBorder="1">
      <alignment vertical="center"/>
    </xf>
    <xf numFmtId="0" fontId="13" fillId="10" borderId="27" xfId="0" applyFont="1" applyFill="1" applyBorder="1">
      <alignment vertical="center"/>
    </xf>
    <xf numFmtId="0" fontId="8" fillId="10" borderId="28" xfId="0" applyFont="1" applyFill="1" applyBorder="1" applyAlignment="1">
      <alignment horizontal="left" vertical="center" shrinkToFit="1"/>
    </xf>
    <xf numFmtId="0" fontId="6" fillId="10" borderId="29" xfId="0" applyFont="1" applyFill="1" applyBorder="1" applyAlignment="1">
      <alignment horizontal="left" vertical="center" shrinkToFit="1"/>
    </xf>
    <xf numFmtId="176" fontId="0" fillId="10" borderId="29" xfId="0" applyNumberFormat="1" applyFill="1" applyBorder="1" applyAlignment="1">
      <alignment vertical="center" shrinkToFit="1"/>
    </xf>
    <xf numFmtId="176" fontId="0" fillId="10" borderId="30" xfId="0" applyNumberFormat="1" applyFill="1" applyBorder="1" applyAlignment="1">
      <alignment vertical="center" shrinkToFit="1"/>
    </xf>
    <xf numFmtId="179" fontId="0" fillId="10" borderId="21" xfId="0" applyNumberFormat="1" applyFill="1" applyBorder="1" applyAlignment="1">
      <alignment vertical="center" shrinkToFit="1"/>
    </xf>
    <xf numFmtId="0" fontId="5" fillId="0" borderId="33" xfId="0" applyFont="1" applyBorder="1" applyAlignment="1">
      <alignment vertical="center" shrinkToFit="1"/>
    </xf>
    <xf numFmtId="0" fontId="5" fillId="0" borderId="36" xfId="0" applyFont="1" applyBorder="1" applyAlignment="1">
      <alignment vertical="center" shrinkToFit="1"/>
    </xf>
    <xf numFmtId="0" fontId="5" fillId="0" borderId="39" xfId="0" applyFont="1" applyBorder="1" applyAlignment="1">
      <alignment vertical="center" shrinkToFit="1"/>
    </xf>
    <xf numFmtId="176" fontId="4" fillId="0" borderId="0" xfId="0" applyNumberFormat="1" applyFont="1" applyAlignment="1">
      <alignment horizontal="center" vertical="center" shrinkToFit="1"/>
    </xf>
    <xf numFmtId="0" fontId="0" fillId="3" borderId="0" xfId="0" applyFill="1">
      <alignment vertical="center"/>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0" fontId="17" fillId="4" borderId="7" xfId="0" applyFont="1" applyFill="1" applyBorder="1" applyAlignment="1">
      <alignment vertical="center" wrapText="1" shrinkToFit="1"/>
    </xf>
    <xf numFmtId="0" fontId="17" fillId="4" borderId="7" xfId="0" applyFont="1" applyFill="1" applyBorder="1" applyAlignment="1">
      <alignment vertical="center" shrinkToFit="1"/>
    </xf>
    <xf numFmtId="0" fontId="17" fillId="4" borderId="8" xfId="0" applyFont="1" applyFill="1" applyBorder="1" applyAlignment="1">
      <alignment vertical="center" shrinkToFit="1"/>
    </xf>
    <xf numFmtId="0" fontId="5" fillId="4" borderId="31"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176" fontId="0" fillId="0" borderId="1" xfId="0" applyNumberFormat="1" applyBorder="1" applyAlignment="1">
      <alignment vertical="center" shrinkToFit="1"/>
    </xf>
    <xf numFmtId="0" fontId="5" fillId="3" borderId="8" xfId="0" applyFont="1" applyFill="1" applyBorder="1" applyAlignment="1">
      <alignment horizontal="center" vertical="center"/>
    </xf>
    <xf numFmtId="176" fontId="4" fillId="7" borderId="2" xfId="0" applyNumberFormat="1" applyFont="1" applyFill="1" applyBorder="1" applyAlignment="1">
      <alignment horizontal="center" vertical="center" shrinkToFit="1"/>
    </xf>
    <xf numFmtId="0" fontId="4" fillId="6" borderId="1" xfId="0" applyFont="1" applyFill="1" applyBorder="1" applyAlignment="1">
      <alignment horizontal="center" vertical="center" shrinkToFit="1"/>
    </xf>
    <xf numFmtId="178" fontId="5" fillId="0" borderId="31"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5" fillId="0" borderId="34" xfId="0" applyFont="1" applyBorder="1" applyAlignment="1">
      <alignment vertical="center" shrinkToFit="1"/>
    </xf>
    <xf numFmtId="0" fontId="5" fillId="0" borderId="35" xfId="0" applyFont="1" applyBorder="1" applyAlignment="1">
      <alignment vertical="center" shrinkToFit="1"/>
    </xf>
    <xf numFmtId="176" fontId="4" fillId="4" borderId="1" xfId="0" applyNumberFormat="1" applyFont="1" applyFill="1" applyBorder="1" applyAlignment="1">
      <alignment horizontal="center" vertical="center" shrinkToFit="1"/>
    </xf>
    <xf numFmtId="0" fontId="15" fillId="4" borderId="7" xfId="0" applyFont="1" applyFill="1" applyBorder="1" applyAlignment="1">
      <alignment vertical="center" wrapText="1" shrinkToFit="1"/>
    </xf>
    <xf numFmtId="0" fontId="16" fillId="4" borderId="7" xfId="0" applyFont="1" applyFill="1" applyBorder="1" applyAlignment="1">
      <alignment vertical="center" shrinkToFit="1"/>
    </xf>
    <xf numFmtId="0" fontId="16" fillId="4" borderId="8"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cellXfs>
  <cellStyles count="7">
    <cellStyle name="パーセント" xfId="6" builtinId="5"/>
    <cellStyle name="ハイパーリンク" xfId="3" builtinId="8"/>
    <cellStyle name="ハイパーリンク 2" xfId="4" xr:uid="{270792CB-126D-9D4E-AAD1-1AC76D3A279A}"/>
    <cellStyle name="桁区切り" xfId="5" builtinId="6"/>
    <cellStyle name="標準" xfId="0" builtinId="0"/>
    <cellStyle name="標準 2" xfId="1" xr:uid="{FCDC6025-735F-7F47-A10D-3A1FC13DC545}"/>
    <cellStyle name="標準 3" xfId="2" xr:uid="{DEA90CDC-D80F-3543-9141-C3A15FB8E5F9}"/>
  </cellStyles>
  <dxfs count="23">
    <dxf>
      <font>
        <color rgb="FFFF0000"/>
      </font>
      <fill>
        <patternFill>
          <bgColor rgb="FFFFC000"/>
        </patternFill>
      </fill>
    </dxf>
    <dxf>
      <font>
        <color theme="0"/>
      </font>
      <fill>
        <patternFill>
          <bgColor rgb="FF3BCCFF"/>
        </patternFill>
      </fill>
    </dxf>
    <dxf>
      <font>
        <color rgb="FF9C0006"/>
      </font>
      <fill>
        <patternFill>
          <bgColor rgb="FFFFC7CE"/>
        </patternFill>
      </fill>
    </dxf>
    <dxf>
      <font>
        <color rgb="FFFF0000"/>
      </font>
      <fill>
        <patternFill>
          <bgColor rgb="FFFFC000"/>
        </patternFill>
      </fill>
    </dxf>
    <dxf>
      <font>
        <color theme="0"/>
      </font>
      <fill>
        <patternFill>
          <bgColor rgb="FF3BCCFF"/>
        </patternFill>
      </fill>
    </dxf>
    <dxf>
      <font>
        <color theme="8" tint="-0.499984740745262"/>
      </font>
      <fill>
        <patternFill>
          <bgColor theme="8" tint="0.59996337778862885"/>
        </patternFill>
      </fill>
    </dxf>
    <dxf>
      <font>
        <color theme="0"/>
      </font>
      <fill>
        <patternFill>
          <bgColor theme="8" tint="-0.24994659260841701"/>
        </patternFill>
      </fill>
    </dxf>
    <dxf>
      <font>
        <color auto="1"/>
      </font>
      <fill>
        <patternFill patternType="none">
          <bgColor auto="1"/>
        </patternFill>
      </fill>
    </dxf>
    <dxf>
      <fill>
        <patternFill>
          <bgColor rgb="FFFFF6DD"/>
        </patternFill>
      </fill>
    </dxf>
    <dxf>
      <font>
        <color theme="8" tint="-0.499984740745262"/>
      </font>
      <fill>
        <patternFill>
          <bgColor theme="8" tint="0.59996337778862885"/>
        </patternFill>
      </fill>
    </dxf>
    <dxf>
      <font>
        <color theme="0"/>
      </font>
      <fill>
        <patternFill>
          <bgColor theme="8" tint="-0.24994659260841701"/>
        </patternFill>
      </fill>
    </dxf>
    <dxf>
      <font>
        <color auto="1"/>
      </font>
      <fill>
        <patternFill patternType="none">
          <bgColor auto="1"/>
        </patternFill>
      </fill>
    </dxf>
    <dxf>
      <font>
        <color rgb="FFFF0000"/>
      </font>
      <fill>
        <patternFill>
          <bgColor rgb="FFFFC000"/>
        </patternFill>
      </fill>
    </dxf>
    <dxf>
      <font>
        <color theme="0"/>
      </font>
      <fill>
        <patternFill>
          <bgColor rgb="FF3BCCFF"/>
        </patternFill>
      </fill>
    </dxf>
    <dxf>
      <font>
        <color rgb="FF9C0006"/>
      </font>
      <fill>
        <patternFill>
          <bgColor rgb="FFFFC7CE"/>
        </patternFill>
      </fill>
    </dxf>
    <dxf>
      <font>
        <color rgb="FFFF0000"/>
      </font>
      <fill>
        <patternFill>
          <bgColor rgb="FFFFC000"/>
        </patternFill>
      </fill>
    </dxf>
    <dxf>
      <fill>
        <patternFill>
          <bgColor rgb="FFFFF6DD"/>
        </patternFill>
      </fill>
    </dxf>
    <dxf>
      <font>
        <color theme="8" tint="-0.499984740745262"/>
      </font>
      <fill>
        <patternFill>
          <bgColor theme="8" tint="0.59996337778862885"/>
        </patternFill>
      </fill>
    </dxf>
    <dxf>
      <font>
        <color theme="0"/>
      </font>
      <fill>
        <patternFill>
          <bgColor theme="8" tint="-0.24994659260841701"/>
        </patternFill>
      </fill>
    </dxf>
    <dxf>
      <font>
        <color auto="1"/>
      </font>
      <fill>
        <patternFill patternType="none">
          <bgColor auto="1"/>
        </patternFill>
      </fill>
    </dxf>
    <dxf>
      <font>
        <color theme="8" tint="-0.499984740745262"/>
      </font>
      <fill>
        <patternFill>
          <bgColor theme="8" tint="0.59996337778862885"/>
        </patternFill>
      </fill>
    </dxf>
    <dxf>
      <font>
        <color theme="0"/>
      </font>
      <fill>
        <patternFill>
          <bgColor theme="8" tint="-0.24994659260841701"/>
        </patternFill>
      </fill>
    </dxf>
    <dxf>
      <font>
        <color auto="1"/>
      </font>
      <fill>
        <patternFill patternType="none">
          <bgColor auto="1"/>
        </patternFill>
      </fill>
    </dxf>
  </dxfs>
  <tableStyles count="0" defaultTableStyle="TableStyleMedium2" defaultPivotStyle="PivotStyleLight16"/>
  <colors>
    <mruColors>
      <color rgb="FFFFF6DD"/>
      <color rgb="FFFFF9E7"/>
      <color rgb="FFFFC5C5"/>
      <color rgb="FFFF7171"/>
      <color rgb="FF3BCCFF"/>
      <color rgb="FFEFF6EA"/>
      <color rgb="FFEAF3FA"/>
      <color rgb="FF4FFF4F"/>
      <color rgb="FF00FA00"/>
      <color rgb="FFFFD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0</xdr:rowOff>
    </xdr:from>
    <xdr:to>
      <xdr:col>6</xdr:col>
      <xdr:colOff>11207</xdr:colOff>
      <xdr:row>3</xdr:row>
      <xdr:rowOff>22411</xdr:rowOff>
    </xdr:to>
    <xdr:sp macro="" textlink="">
      <xdr:nvSpPr>
        <xdr:cNvPr id="5" name="正方形/長方形 4">
          <a:extLst>
            <a:ext uri="{FF2B5EF4-FFF2-40B4-BE49-F238E27FC236}">
              <a16:creationId xmlns:a16="http://schemas.microsoft.com/office/drawing/2014/main" id="{191B54A5-5823-4E91-87CE-CE847CF89943}"/>
            </a:ext>
          </a:extLst>
        </xdr:cNvPr>
        <xdr:cNvSpPr/>
      </xdr:nvSpPr>
      <xdr:spPr>
        <a:xfrm>
          <a:off x="280148" y="549088"/>
          <a:ext cx="8583706" cy="64994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11207</xdr:colOff>
      <xdr:row>9</xdr:row>
      <xdr:rowOff>291353</xdr:rowOff>
    </xdr:from>
    <xdr:to>
      <xdr:col>5</xdr:col>
      <xdr:colOff>22413</xdr:colOff>
      <xdr:row>40</xdr:row>
      <xdr:rowOff>11206</xdr:rowOff>
    </xdr:to>
    <xdr:sp macro="" textlink="">
      <xdr:nvSpPr>
        <xdr:cNvPr id="6" name="正方形/長方形 5">
          <a:extLst>
            <a:ext uri="{FF2B5EF4-FFF2-40B4-BE49-F238E27FC236}">
              <a16:creationId xmlns:a16="http://schemas.microsoft.com/office/drawing/2014/main" id="{3C7A89C3-B29E-4190-83D2-05CBCAB970FF}"/>
            </a:ext>
          </a:extLst>
        </xdr:cNvPr>
        <xdr:cNvSpPr/>
      </xdr:nvSpPr>
      <xdr:spPr>
        <a:xfrm>
          <a:off x="291354" y="3283324"/>
          <a:ext cx="7653618" cy="74631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1266265</xdr:colOff>
      <xdr:row>2</xdr:row>
      <xdr:rowOff>537881</xdr:rowOff>
    </xdr:from>
    <xdr:to>
      <xdr:col>2</xdr:col>
      <xdr:colOff>2252382</xdr:colOff>
      <xdr:row>12</xdr:row>
      <xdr:rowOff>100852</xdr:rowOff>
    </xdr:to>
    <xdr:sp macro="" textlink="">
      <xdr:nvSpPr>
        <xdr:cNvPr id="7" name="四角形: 角を丸くする 6">
          <a:extLst>
            <a:ext uri="{FF2B5EF4-FFF2-40B4-BE49-F238E27FC236}">
              <a16:creationId xmlns:a16="http://schemas.microsoft.com/office/drawing/2014/main" id="{4ACD3A2C-6275-4C80-91BA-DFA32CBBC355}"/>
            </a:ext>
          </a:extLst>
        </xdr:cNvPr>
        <xdr:cNvSpPr/>
      </xdr:nvSpPr>
      <xdr:spPr>
        <a:xfrm>
          <a:off x="1546412" y="1086969"/>
          <a:ext cx="3888441" cy="2812677"/>
        </a:xfrm>
        <a:prstGeom prst="roundRect">
          <a:avLst>
            <a:gd name="adj" fmla="val 8442"/>
          </a:avLst>
        </a:prstGeom>
        <a:solidFill>
          <a:schemeClr val="accent4">
            <a:lumMod val="40000"/>
            <a:lumOff val="6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太枠内、背景が黄色がかったセルのみ入力します。</a:t>
          </a:r>
          <a:endParaRPr kumimoji="1" lang="en-US" altLang="ja-JP" sz="1200" b="1">
            <a:solidFill>
              <a:schemeClr val="tx1"/>
            </a:solidFill>
          </a:endParaRPr>
        </a:p>
        <a:p>
          <a:pPr algn="l"/>
          <a:r>
            <a:rPr kumimoji="1" lang="ja-JP" altLang="en-US" sz="1200" b="1">
              <a:solidFill>
                <a:schemeClr val="tx1"/>
              </a:solidFill>
            </a:rPr>
            <a:t>あとのセルは自動で計算されます。</a:t>
          </a:r>
          <a:endParaRPr kumimoji="1" lang="en-US" altLang="ja-JP" sz="1200" b="1">
            <a:solidFill>
              <a:schemeClr val="tx1"/>
            </a:solidFill>
          </a:endParaRPr>
        </a:p>
        <a:p>
          <a:pPr algn="l"/>
          <a:r>
            <a:rPr kumimoji="1" lang="ja-JP" altLang="en-US" sz="1200" b="1">
              <a:solidFill>
                <a:schemeClr val="tx1"/>
              </a:solidFill>
            </a:rPr>
            <a:t>ライバルはしっかり探し切りましょう。</a:t>
          </a:r>
          <a:endParaRPr kumimoji="1" lang="en-US" altLang="ja-JP" sz="1200" b="1">
            <a:solidFill>
              <a:schemeClr val="tx1"/>
            </a:solidFill>
          </a:endParaRPr>
        </a:p>
        <a:p>
          <a:pPr algn="l"/>
          <a:r>
            <a:rPr kumimoji="1" lang="ja-JP" altLang="en-US" sz="1200" b="1">
              <a:solidFill>
                <a:schemeClr val="tx1"/>
              </a:solidFill>
            </a:rPr>
            <a:t>件数が多い方が精度が上がります。</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1</a:t>
          </a:r>
          <a:r>
            <a:rPr kumimoji="1" lang="ja-JP" altLang="en-US" sz="1200" b="1">
              <a:solidFill>
                <a:schemeClr val="tx1"/>
              </a:solidFill>
            </a:rPr>
            <a:t>商品につき、</a:t>
          </a:r>
          <a:r>
            <a:rPr kumimoji="1" lang="en-US" altLang="ja-JP" sz="1200" b="1">
              <a:solidFill>
                <a:schemeClr val="tx1"/>
              </a:solidFill>
            </a:rPr>
            <a:t>1</a:t>
          </a:r>
          <a:r>
            <a:rPr kumimoji="1" lang="ja-JP" altLang="en-US" sz="1200" b="1">
              <a:solidFill>
                <a:schemeClr val="tx1"/>
              </a:solidFill>
            </a:rPr>
            <a:t>つのエクセルファイルを使用。</a:t>
          </a:r>
          <a:endParaRPr kumimoji="1" lang="en-US" altLang="ja-JP" sz="1200" b="1">
            <a:solidFill>
              <a:schemeClr val="tx1"/>
            </a:solidFill>
          </a:endParaRPr>
        </a:p>
        <a:p>
          <a:pPr algn="l"/>
          <a:r>
            <a:rPr kumimoji="1" lang="ja-JP" altLang="en-US" sz="1200" b="1">
              <a:solidFill>
                <a:schemeClr val="tx1"/>
              </a:solidFill>
            </a:rPr>
            <a:t>講師へファイルを送信しての確認時は、</a:t>
          </a:r>
          <a:endParaRPr kumimoji="1" lang="en-US" altLang="ja-JP" sz="1200" b="1">
            <a:solidFill>
              <a:schemeClr val="tx1"/>
            </a:solidFill>
          </a:endParaRPr>
        </a:p>
        <a:p>
          <a:pPr algn="l"/>
          <a:r>
            <a:rPr kumimoji="1" lang="ja-JP" altLang="en-US" sz="1200" b="1">
              <a:solidFill>
                <a:schemeClr val="tx1"/>
              </a:solidFill>
            </a:rPr>
            <a:t>必ずファイル名を</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商品名</a:t>
          </a:r>
          <a:r>
            <a:rPr kumimoji="1" lang="en-US" altLang="ja-JP" sz="1200" b="1">
              <a:solidFill>
                <a:schemeClr val="tx1"/>
              </a:solidFill>
            </a:rPr>
            <a:t>_</a:t>
          </a:r>
          <a:r>
            <a:rPr kumimoji="1" lang="ja-JP" altLang="en-US" sz="1200" b="1">
              <a:solidFill>
                <a:schemeClr val="tx1"/>
              </a:solidFill>
            </a:rPr>
            <a:t>名前</a:t>
          </a:r>
          <a:r>
            <a:rPr kumimoji="1" lang="en-US" altLang="ja-JP" sz="1200" b="1">
              <a:solidFill>
                <a:schemeClr val="tx1"/>
              </a:solidFill>
            </a:rPr>
            <a:t>_</a:t>
          </a:r>
          <a:r>
            <a:rPr kumimoji="1" lang="ja-JP" altLang="en-US" sz="1200" b="1">
              <a:solidFill>
                <a:schemeClr val="tx1"/>
              </a:solidFill>
            </a:rPr>
            <a:t>日付</a:t>
          </a:r>
          <a:r>
            <a:rPr kumimoji="1" lang="en-US" altLang="ja-JP" sz="1200" b="1">
              <a:solidFill>
                <a:schemeClr val="tx1"/>
              </a:solidFill>
            </a:rPr>
            <a:t>"</a:t>
          </a:r>
        </a:p>
        <a:p>
          <a:pPr algn="l"/>
          <a:r>
            <a:rPr kumimoji="1" lang="ja-JP" altLang="en-US" sz="1200" b="1">
              <a:solidFill>
                <a:schemeClr val="tx1"/>
              </a:solidFill>
            </a:rPr>
            <a:t>に変更してください。</a:t>
          </a:r>
        </a:p>
      </xdr:txBody>
    </xdr:sp>
    <xdr:clientData/>
  </xdr:twoCellAnchor>
  <xdr:twoCellAnchor>
    <xdr:from>
      <xdr:col>10</xdr:col>
      <xdr:colOff>179295</xdr:colOff>
      <xdr:row>8</xdr:row>
      <xdr:rowOff>67235</xdr:rowOff>
    </xdr:from>
    <xdr:to>
      <xdr:col>15</xdr:col>
      <xdr:colOff>100853</xdr:colOff>
      <xdr:row>20</xdr:row>
      <xdr:rowOff>123265</xdr:rowOff>
    </xdr:to>
    <xdr:sp macro="" textlink="">
      <xdr:nvSpPr>
        <xdr:cNvPr id="10" name="四角形: 角を丸くする 9">
          <a:extLst>
            <a:ext uri="{FF2B5EF4-FFF2-40B4-BE49-F238E27FC236}">
              <a16:creationId xmlns:a16="http://schemas.microsoft.com/office/drawing/2014/main" id="{0F67A29A-EBAD-4F7A-A421-C2C21BAA51EF}"/>
            </a:ext>
          </a:extLst>
        </xdr:cNvPr>
        <xdr:cNvSpPr/>
      </xdr:nvSpPr>
      <xdr:spPr>
        <a:xfrm>
          <a:off x="11889442" y="2857500"/>
          <a:ext cx="3428999" cy="3048000"/>
        </a:xfrm>
        <a:prstGeom prst="roundRect">
          <a:avLst>
            <a:gd name="adj" fmla="val 7937"/>
          </a:avLst>
        </a:prstGeom>
        <a:solidFill>
          <a:schemeClr val="accent4">
            <a:lumMod val="40000"/>
            <a:lumOff val="6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粗利率は基本的に</a:t>
          </a:r>
          <a:r>
            <a:rPr kumimoji="1" lang="en-US" altLang="ja-JP" sz="1200" b="1">
              <a:solidFill>
                <a:schemeClr val="tx1"/>
              </a:solidFill>
            </a:rPr>
            <a:t>30%</a:t>
          </a:r>
          <a:r>
            <a:rPr kumimoji="1" lang="ja-JP" altLang="en-US" sz="1200" b="1">
              <a:solidFill>
                <a:schemeClr val="tx1"/>
              </a:solidFill>
            </a:rPr>
            <a:t>以上が推奨です。</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速報評価は、粗利率と市場規模を基に、</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 △ </a:t>
          </a:r>
          <a:r>
            <a:rPr kumimoji="1" lang="en-US" altLang="ja-JP" sz="1200" b="1">
              <a:solidFill>
                <a:schemeClr val="tx1"/>
              </a:solidFill>
            </a:rPr>
            <a:t>×』</a:t>
          </a:r>
          <a:r>
            <a:rPr kumimoji="1" lang="ja-JP" altLang="en-US" sz="1200" b="1">
              <a:solidFill>
                <a:schemeClr val="tx1"/>
              </a:solidFill>
            </a:rPr>
            <a:t>の３段階で、自動で評価を算出します。</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問題ありません。仕入れを進めましょう。</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 </a:t>
          </a:r>
          <a:r>
            <a:rPr kumimoji="1" lang="en-US" altLang="ja-JP" sz="1200" b="1">
              <a:solidFill>
                <a:schemeClr val="tx1"/>
              </a:solidFill>
            </a:rPr>
            <a:t>NG</a:t>
          </a:r>
          <a:r>
            <a:rPr kumimoji="1" lang="ja-JP" altLang="en-US" sz="1200" b="1">
              <a:solidFill>
                <a:schemeClr val="tx1"/>
              </a:solidFill>
            </a:rPr>
            <a:t>です。見送りましょう。</a:t>
          </a:r>
          <a:endParaRPr kumimoji="1" lang="en-US" altLang="ja-JP" sz="1200" b="1">
            <a:solidFill>
              <a:schemeClr val="tx1"/>
            </a:solidFill>
          </a:endParaRPr>
        </a:p>
        <a:p>
          <a:pPr algn="l"/>
          <a:r>
            <a:rPr kumimoji="1" lang="ja-JP" altLang="en-US" sz="1200" b="1">
              <a:solidFill>
                <a:schemeClr val="tx1"/>
              </a:solidFill>
            </a:rPr>
            <a:t>△ も基本的には見送りですが</a:t>
          </a:r>
          <a:endParaRPr kumimoji="1" lang="en-US" altLang="ja-JP" sz="1200" b="1">
            <a:solidFill>
              <a:schemeClr val="tx1"/>
            </a:solidFill>
          </a:endParaRPr>
        </a:p>
        <a:p>
          <a:pPr algn="l"/>
          <a:r>
            <a:rPr kumimoji="1" lang="ja-JP" altLang="en-US" sz="1200" b="1">
              <a:solidFill>
                <a:schemeClr val="tx1"/>
              </a:solidFill>
            </a:rPr>
            <a:t>　 市場規模が大きい商材や粗利益率が高く競合他社が少ない場合は検討の余地があります。確認したい点は講師までご相談ください。</a:t>
          </a:r>
          <a:endParaRPr kumimoji="1" lang="en-US" altLang="ja-JP" sz="1200" b="1">
            <a:solidFill>
              <a:schemeClr val="tx1"/>
            </a:solidFill>
          </a:endParaRPr>
        </a:p>
      </xdr:txBody>
    </xdr:sp>
    <xdr:clientData/>
  </xdr:twoCellAnchor>
  <xdr:twoCellAnchor>
    <xdr:from>
      <xdr:col>12</xdr:col>
      <xdr:colOff>822512</xdr:colOff>
      <xdr:row>5</xdr:row>
      <xdr:rowOff>156882</xdr:rowOff>
    </xdr:from>
    <xdr:to>
      <xdr:col>15</xdr:col>
      <xdr:colOff>105336</xdr:colOff>
      <xdr:row>7</xdr:row>
      <xdr:rowOff>112059</xdr:rowOff>
    </xdr:to>
    <xdr:sp macro="" textlink="">
      <xdr:nvSpPr>
        <xdr:cNvPr id="11" name="正方形/長方形 10">
          <a:extLst>
            <a:ext uri="{FF2B5EF4-FFF2-40B4-BE49-F238E27FC236}">
              <a16:creationId xmlns:a16="http://schemas.microsoft.com/office/drawing/2014/main" id="{87BB0E58-5E09-4A61-A53E-8B6C8BB208C9}"/>
            </a:ext>
          </a:extLst>
        </xdr:cNvPr>
        <xdr:cNvSpPr/>
      </xdr:nvSpPr>
      <xdr:spPr>
        <a:xfrm>
          <a:off x="13249836" y="1983441"/>
          <a:ext cx="2073088" cy="762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414618</xdr:colOff>
      <xdr:row>8</xdr:row>
      <xdr:rowOff>78442</xdr:rowOff>
    </xdr:from>
    <xdr:to>
      <xdr:col>19</xdr:col>
      <xdr:colOff>526676</xdr:colOff>
      <xdr:row>13</xdr:row>
      <xdr:rowOff>123265</xdr:rowOff>
    </xdr:to>
    <xdr:sp macro="" textlink="">
      <xdr:nvSpPr>
        <xdr:cNvPr id="14" name="四角形: 角を丸くする 13">
          <a:extLst>
            <a:ext uri="{FF2B5EF4-FFF2-40B4-BE49-F238E27FC236}">
              <a16:creationId xmlns:a16="http://schemas.microsoft.com/office/drawing/2014/main" id="{53DC7996-C8B6-B0ED-DBEA-D8587D277A5D}"/>
            </a:ext>
          </a:extLst>
        </xdr:cNvPr>
        <xdr:cNvSpPr/>
      </xdr:nvSpPr>
      <xdr:spPr>
        <a:xfrm>
          <a:off x="15632206" y="2868707"/>
          <a:ext cx="3428999" cy="1311087"/>
        </a:xfrm>
        <a:prstGeom prst="roundRect">
          <a:avLst>
            <a:gd name="adj" fmla="val 14744"/>
          </a:avLst>
        </a:prstGeom>
        <a:solidFill>
          <a:schemeClr val="accent4">
            <a:lumMod val="40000"/>
            <a:lumOff val="6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アイテムマッチの最低単価は２５円です。</a:t>
          </a:r>
          <a:endParaRPr kumimoji="1" lang="en-US" altLang="ja-JP" sz="1200" b="1">
            <a:solidFill>
              <a:schemeClr val="tx1"/>
            </a:solidFill>
          </a:endParaRPr>
        </a:p>
        <a:p>
          <a:pPr algn="l"/>
          <a:r>
            <a:rPr kumimoji="1" lang="ja-JP" altLang="en-US" sz="1200" b="1">
              <a:solidFill>
                <a:schemeClr val="tx1"/>
              </a:solidFill>
            </a:rPr>
            <a:t>粗利額が</a:t>
          </a:r>
          <a:r>
            <a:rPr kumimoji="1" lang="en-US" altLang="ja-JP" sz="1200" b="1">
              <a:solidFill>
                <a:schemeClr val="tx1"/>
              </a:solidFill>
            </a:rPr>
            <a:t>600</a:t>
          </a:r>
          <a:r>
            <a:rPr kumimoji="1" lang="ja-JP" altLang="en-US" sz="1200" b="1">
              <a:solidFill>
                <a:schemeClr val="tx1"/>
              </a:solidFill>
            </a:rPr>
            <a:t>円以上でないとアイテムマッチをメインとした販促、戦略は難しくなります。</a:t>
          </a:r>
          <a:endParaRPr kumimoji="1" lang="en-US" altLang="ja-JP" sz="1200" b="1">
            <a:solidFill>
              <a:schemeClr val="tx1"/>
            </a:solidFill>
          </a:endParaRPr>
        </a:p>
      </xdr:txBody>
    </xdr:sp>
    <xdr:clientData/>
  </xdr:twoCellAnchor>
  <xdr:twoCellAnchor>
    <xdr:from>
      <xdr:col>15</xdr:col>
      <xdr:colOff>385483</xdr:colOff>
      <xdr:row>5</xdr:row>
      <xdr:rowOff>156882</xdr:rowOff>
    </xdr:from>
    <xdr:to>
      <xdr:col>18</xdr:col>
      <xdr:colOff>71718</xdr:colOff>
      <xdr:row>7</xdr:row>
      <xdr:rowOff>112059</xdr:rowOff>
    </xdr:to>
    <xdr:sp macro="" textlink="">
      <xdr:nvSpPr>
        <xdr:cNvPr id="15" name="正方形/長方形 14">
          <a:extLst>
            <a:ext uri="{FF2B5EF4-FFF2-40B4-BE49-F238E27FC236}">
              <a16:creationId xmlns:a16="http://schemas.microsoft.com/office/drawing/2014/main" id="{B1C2DEAE-BBDC-E36A-736C-674C872E31B2}"/>
            </a:ext>
          </a:extLst>
        </xdr:cNvPr>
        <xdr:cNvSpPr/>
      </xdr:nvSpPr>
      <xdr:spPr>
        <a:xfrm>
          <a:off x="15603071" y="1983441"/>
          <a:ext cx="2073088" cy="762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tsuyasangawa/Desktop/&#22770;&#19978;&#31649;&#29702;&#34920;/&#21033;&#30410;&#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1号店"/>
      <sheetName val="Yahoo"/>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1688.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FC60-9403-47CD-BE17-6B59B03EE8DA}">
  <sheetPr>
    <tabColor theme="7" tint="0.59999389629810485"/>
  </sheetPr>
  <dimension ref="B1:AJ44"/>
  <sheetViews>
    <sheetView showGridLines="0" tabSelected="1" zoomScale="85" zoomScaleNormal="85" workbookViewId="0">
      <selection activeCell="M23" sqref="M23:O23"/>
    </sheetView>
  </sheetViews>
  <sheetFormatPr defaultColWidth="10.90625" defaultRowHeight="19.8"/>
  <cols>
    <col min="1" max="1" width="3.1796875" customWidth="1"/>
    <col min="2" max="2" width="33.90625" style="5" customWidth="1"/>
    <col min="3" max="3" width="33.54296875" style="5" customWidth="1"/>
    <col min="4" max="6" width="10.90625" style="2"/>
    <col min="7" max="7" width="12.08984375" style="2" bestFit="1" customWidth="1"/>
    <col min="8" max="8" width="11.81640625" style="2" hidden="1" customWidth="1"/>
    <col min="9" max="9" width="12.08984375" style="2" bestFit="1" customWidth="1"/>
    <col min="10" max="10" width="10.90625" style="2"/>
    <col min="11" max="11" width="11.36328125" style="1" customWidth="1"/>
    <col min="12" max="12" width="10.6328125" style="2" customWidth="1"/>
    <col min="13" max="15" width="10.90625" style="5"/>
    <col min="16" max="16" width="10.54296875" style="5" customWidth="1"/>
    <col min="17" max="17" width="11.81640625" customWidth="1"/>
    <col min="22" max="22" width="0" hidden="1" customWidth="1"/>
    <col min="23" max="23" width="13.6328125" hidden="1" customWidth="1"/>
    <col min="24" max="24" width="6.90625" hidden="1" customWidth="1"/>
    <col min="25" max="25" width="2" hidden="1" customWidth="1"/>
    <col min="26" max="26" width="16.08984375" hidden="1" customWidth="1"/>
    <col min="27" max="27" width="16.54296875" hidden="1" customWidth="1"/>
    <col min="28" max="28" width="8.90625" hidden="1" customWidth="1"/>
    <col min="29" max="29" width="3.36328125" hidden="1" customWidth="1"/>
    <col min="30" max="30" width="8.453125" hidden="1" customWidth="1"/>
    <col min="31" max="31" width="7" hidden="1" customWidth="1"/>
    <col min="32" max="32" width="8.90625" hidden="1" customWidth="1"/>
    <col min="33" max="33" width="13.453125" hidden="1" customWidth="1"/>
    <col min="34" max="34" width="7" hidden="1" customWidth="1"/>
    <col min="35" max="35" width="0" hidden="1" customWidth="1"/>
    <col min="36" max="36" width="23.54296875" hidden="1" customWidth="1"/>
    <col min="37" max="37" width="0" hidden="1" customWidth="1"/>
  </cols>
  <sheetData>
    <row r="1" spans="2:36">
      <c r="G1" s="5"/>
      <c r="H1" s="5"/>
      <c r="I1"/>
      <c r="J1"/>
      <c r="K1" s="7"/>
      <c r="L1" s="5"/>
      <c r="Q1" s="5"/>
    </row>
    <row r="2" spans="2:36" ht="24" customHeight="1" thickBot="1">
      <c r="B2" s="27" t="s">
        <v>4</v>
      </c>
      <c r="C2" s="27" t="s">
        <v>5</v>
      </c>
      <c r="D2" s="28" t="s">
        <v>6</v>
      </c>
      <c r="E2" s="28" t="s">
        <v>39</v>
      </c>
      <c r="F2" s="28" t="s">
        <v>38</v>
      </c>
      <c r="H2" s="16"/>
      <c r="I2" s="18" t="s">
        <v>72</v>
      </c>
      <c r="J2" s="18" t="s">
        <v>9</v>
      </c>
      <c r="K2" s="7"/>
      <c r="L2" s="1"/>
      <c r="M2" s="30" t="s">
        <v>12</v>
      </c>
      <c r="N2" s="30" t="s">
        <v>14</v>
      </c>
      <c r="O2" s="11" t="s">
        <v>13</v>
      </c>
      <c r="Q2" s="18" t="s">
        <v>65</v>
      </c>
    </row>
    <row r="3" spans="2:36" ht="49.5" customHeight="1" thickTop="1" thickBot="1">
      <c r="B3" s="38"/>
      <c r="C3" s="39"/>
      <c r="D3" s="52"/>
      <c r="E3" s="40"/>
      <c r="F3" s="41"/>
      <c r="H3" s="6"/>
      <c r="I3" s="26">
        <v>0.08</v>
      </c>
      <c r="J3" s="6">
        <f>$M$7*$I$3</f>
        <v>0</v>
      </c>
      <c r="K3" s="7"/>
      <c r="L3" s="1"/>
      <c r="M3" s="9">
        <f>COUNTA(B11:B40)</f>
        <v>0</v>
      </c>
      <c r="N3" s="10">
        <f>SUM(F11:F26)</f>
        <v>0</v>
      </c>
      <c r="O3" s="10">
        <f>SUM(G11:G26)</f>
        <v>0</v>
      </c>
      <c r="Q3" s="3">
        <v>10</v>
      </c>
    </row>
    <row r="4" spans="2:36" ht="30.75" customHeight="1" thickTop="1">
      <c r="B4" s="62" t="s">
        <v>74</v>
      </c>
      <c r="D4" s="7"/>
      <c r="E4" s="7"/>
      <c r="F4" s="7"/>
      <c r="G4" s="7"/>
      <c r="H4" s="7"/>
      <c r="I4" s="7"/>
      <c r="J4"/>
      <c r="K4" s="7"/>
      <c r="L4" s="1"/>
      <c r="M4" s="2"/>
      <c r="O4" s="7"/>
      <c r="P4" s="7"/>
      <c r="Q4" s="7"/>
    </row>
    <row r="5" spans="2:36" ht="20.25" customHeight="1">
      <c r="B5" s="63"/>
      <c r="C5"/>
      <c r="D5" s="70" t="s">
        <v>11</v>
      </c>
      <c r="E5" s="70"/>
      <c r="F5" s="70"/>
      <c r="G5" s="70"/>
      <c r="H5" s="70"/>
      <c r="I5" s="70"/>
      <c r="J5" s="70"/>
      <c r="K5" s="7"/>
      <c r="L5" s="7"/>
      <c r="M5" s="7"/>
      <c r="N5" s="7"/>
      <c r="O5" s="7"/>
    </row>
    <row r="6" spans="2:36" ht="24" customHeight="1">
      <c r="B6" s="63"/>
      <c r="D6" s="23" t="s">
        <v>7</v>
      </c>
      <c r="E6" s="23" t="s">
        <v>77</v>
      </c>
      <c r="F6" s="23" t="s">
        <v>78</v>
      </c>
      <c r="G6" s="23" t="s">
        <v>87</v>
      </c>
      <c r="H6" s="23" t="s">
        <v>79</v>
      </c>
      <c r="I6" s="23" t="s">
        <v>88</v>
      </c>
      <c r="J6" s="23" t="s">
        <v>81</v>
      </c>
      <c r="K6" s="30" t="s">
        <v>52</v>
      </c>
      <c r="L6" s="56"/>
      <c r="M6" s="15" t="s">
        <v>8</v>
      </c>
      <c r="N6" s="30" t="s">
        <v>40</v>
      </c>
      <c r="O6" s="7"/>
      <c r="P6" s="11" t="s">
        <v>69</v>
      </c>
      <c r="Q6" s="11" t="s">
        <v>10</v>
      </c>
      <c r="R6" s="20" t="s">
        <v>49</v>
      </c>
      <c r="S6" s="71" t="s">
        <v>58</v>
      </c>
      <c r="T6" s="71"/>
    </row>
    <row r="7" spans="2:36" ht="39.9" customHeight="1">
      <c r="B7" s="63"/>
      <c r="C7" s="21"/>
      <c r="D7" s="6">
        <f>$D$3*28</f>
        <v>0</v>
      </c>
      <c r="E7" s="6">
        <f>$D$3*30</f>
        <v>0</v>
      </c>
      <c r="F7" s="6">
        <f>$D$3*33</f>
        <v>0</v>
      </c>
      <c r="G7" s="6">
        <f>$D$3*35</f>
        <v>0</v>
      </c>
      <c r="H7" s="6">
        <f>$D$3*35</f>
        <v>0</v>
      </c>
      <c r="I7" s="6">
        <f>$D$3*38</f>
        <v>0</v>
      </c>
      <c r="J7" s="6">
        <f>$D$3*40</f>
        <v>0</v>
      </c>
      <c r="K7" s="6">
        <f>IFERROR(VLOOKUP(E3,$W:$X,2,FALSE),0)</f>
        <v>0</v>
      </c>
      <c r="L7" s="7"/>
      <c r="M7" s="6">
        <f>IFERROR(VLOOKUP(MAX($G$11:$G$40),$G$11:$H$40,2,FALSE),"")</f>
        <v>0</v>
      </c>
      <c r="N7" s="6">
        <f>IFERROR(VLOOKUP($F$3,ライバルチェックシート!$Z:$AA,2,FALSE),0)</f>
        <v>0</v>
      </c>
      <c r="O7" s="7"/>
      <c r="P7" s="8">
        <f>IFERROR($M$7-($J$3+$N$7+$K$7),0)</f>
        <v>0</v>
      </c>
      <c r="Q7" s="12">
        <f>IFERROR($P$7/$M$7,0)</f>
        <v>0</v>
      </c>
      <c r="R7" s="29" t="str">
        <f>IFERROR(IF(M3=0,"---",IF($AH$12=2,"○",IF($AH$12=1,"△",IF($AH$12=0,"×","")))),"")</f>
        <v>---</v>
      </c>
      <c r="S7" s="72" t="str">
        <f>IF(M3=0,"-----",IF($P$7&gt;600,$AJ$12,$AJ$14))</f>
        <v>-----</v>
      </c>
      <c r="T7" s="73"/>
    </row>
    <row r="8" spans="2:36" ht="12.75" customHeight="1">
      <c r="B8" s="63"/>
      <c r="C8" s="17"/>
      <c r="D8" s="7"/>
      <c r="E8" s="7"/>
      <c r="F8" s="7"/>
      <c r="G8" s="7"/>
      <c r="H8" s="7"/>
      <c r="I8" s="7"/>
      <c r="J8" s="7"/>
      <c r="K8" s="7"/>
      <c r="L8" s="7"/>
      <c r="M8" s="7"/>
      <c r="N8" s="7"/>
      <c r="O8" s="7"/>
      <c r="P8" s="7"/>
      <c r="T8" s="13"/>
      <c r="U8" s="13"/>
    </row>
    <row r="9" spans="2:36" ht="15.75" customHeight="1">
      <c r="B9" s="64"/>
      <c r="I9" s="1"/>
      <c r="K9" s="2"/>
      <c r="M9" s="7"/>
      <c r="N9" s="7"/>
      <c r="O9" s="7"/>
      <c r="Q9" s="5"/>
    </row>
    <row r="10" spans="2:36" ht="24" customHeight="1" thickBot="1">
      <c r="B10" s="27" t="s">
        <v>0</v>
      </c>
      <c r="C10" s="27" t="s">
        <v>1</v>
      </c>
      <c r="D10" s="28" t="s">
        <v>2</v>
      </c>
      <c r="E10" s="28" t="s">
        <v>22</v>
      </c>
      <c r="F10" s="15" t="s">
        <v>68</v>
      </c>
      <c r="G10" s="15" t="s">
        <v>67</v>
      </c>
      <c r="H10" s="15"/>
      <c r="I10" s="22" t="s">
        <v>3</v>
      </c>
      <c r="J10" s="15" t="s">
        <v>66</v>
      </c>
      <c r="K10" s="18" t="s">
        <v>42</v>
      </c>
      <c r="L10" s="18" t="s">
        <v>41</v>
      </c>
      <c r="M10" s="76" t="s">
        <v>73</v>
      </c>
      <c r="N10" s="76"/>
      <c r="O10" s="76"/>
      <c r="Q10" s="65" t="s">
        <v>15</v>
      </c>
      <c r="R10" s="66"/>
      <c r="S10" s="66"/>
      <c r="T10" s="67"/>
    </row>
    <row r="11" spans="2:36" ht="20.399999999999999" thickTop="1">
      <c r="B11" s="42"/>
      <c r="C11" s="43"/>
      <c r="D11" s="44"/>
      <c r="E11" s="45"/>
      <c r="F11" s="24">
        <f t="shared" ref="F11:F40" si="0">E11*$Q$3</f>
        <v>0</v>
      </c>
      <c r="G11" s="3">
        <f t="shared" ref="G11:G40" si="1">F11*D11</f>
        <v>0</v>
      </c>
      <c r="H11" s="3">
        <f>D11</f>
        <v>0</v>
      </c>
      <c r="I11" s="4">
        <f t="shared" ref="I11:I40" si="2">IFERROR((D11-($N$7+$K$7+$J$3))/D11,0)</f>
        <v>0</v>
      </c>
      <c r="J11" s="3">
        <f t="shared" ref="J11:J40" si="3">G11*I11</f>
        <v>0</v>
      </c>
      <c r="K11" s="3"/>
      <c r="L11" s="3"/>
      <c r="M11" s="68"/>
      <c r="N11" s="68"/>
      <c r="O11" s="68"/>
      <c r="Q11" s="53" t="s">
        <v>17</v>
      </c>
      <c r="R11" s="74"/>
      <c r="S11" s="74"/>
      <c r="T11" s="75"/>
      <c r="W11" s="57" t="s">
        <v>89</v>
      </c>
      <c r="Z11" s="57" t="s">
        <v>90</v>
      </c>
      <c r="AE11" t="s">
        <v>54</v>
      </c>
      <c r="AF11" t="s">
        <v>55</v>
      </c>
      <c r="AH11" t="s">
        <v>61</v>
      </c>
    </row>
    <row r="12" spans="2:36">
      <c r="B12" s="46"/>
      <c r="C12" s="31"/>
      <c r="D12" s="32"/>
      <c r="E12" s="47"/>
      <c r="F12" s="24">
        <f t="shared" si="0"/>
        <v>0</v>
      </c>
      <c r="G12" s="3">
        <f t="shared" si="1"/>
        <v>0</v>
      </c>
      <c r="H12" s="3">
        <f t="shared" ref="H12:H40" si="4">D12</f>
        <v>0</v>
      </c>
      <c r="I12" s="4">
        <f t="shared" si="2"/>
        <v>0</v>
      </c>
      <c r="J12" s="3">
        <f t="shared" si="3"/>
        <v>0</v>
      </c>
      <c r="K12" s="3"/>
      <c r="L12" s="3"/>
      <c r="M12" s="68"/>
      <c r="N12" s="68"/>
      <c r="O12" s="68"/>
      <c r="Q12" s="54" t="s">
        <v>16</v>
      </c>
      <c r="R12" s="60"/>
      <c r="S12" s="60"/>
      <c r="T12" s="61"/>
      <c r="W12" t="s">
        <v>7</v>
      </c>
      <c r="X12" s="37">
        <f>$D$7</f>
        <v>0</v>
      </c>
      <c r="Z12" t="s">
        <v>44</v>
      </c>
      <c r="AA12">
        <v>230</v>
      </c>
      <c r="AC12" t="s">
        <v>50</v>
      </c>
      <c r="AE12">
        <f>IF(Q7&gt;=0.3,1,0)</f>
        <v>0</v>
      </c>
      <c r="AF12">
        <f>IF(O3&gt;=100000,1,0)</f>
        <v>0</v>
      </c>
      <c r="AH12">
        <f>SUM(AE12:AF12)</f>
        <v>0</v>
      </c>
      <c r="AJ12" t="s">
        <v>62</v>
      </c>
    </row>
    <row r="13" spans="2:36" ht="20.399999999999999" customHeight="1">
      <c r="B13" s="46"/>
      <c r="C13" s="31"/>
      <c r="D13" s="32"/>
      <c r="E13" s="47"/>
      <c r="F13" s="24">
        <f t="shared" si="0"/>
        <v>0</v>
      </c>
      <c r="G13" s="3">
        <f t="shared" si="1"/>
        <v>0</v>
      </c>
      <c r="H13" s="3">
        <f t="shared" si="4"/>
        <v>0</v>
      </c>
      <c r="I13" s="4">
        <f t="shared" si="2"/>
        <v>0</v>
      </c>
      <c r="J13" s="3">
        <f t="shared" si="3"/>
        <v>0</v>
      </c>
      <c r="K13" s="3"/>
      <c r="L13" s="3"/>
      <c r="M13" s="68"/>
      <c r="N13" s="68"/>
      <c r="O13" s="68"/>
      <c r="Q13" s="54" t="s">
        <v>18</v>
      </c>
      <c r="R13" s="60"/>
      <c r="S13" s="60"/>
      <c r="T13" s="61"/>
      <c r="W13" s="19" t="s">
        <v>82</v>
      </c>
      <c r="X13" s="37">
        <f>$E$7</f>
        <v>0</v>
      </c>
      <c r="Z13" t="s">
        <v>45</v>
      </c>
      <c r="AA13">
        <v>420</v>
      </c>
      <c r="AC13" t="s">
        <v>51</v>
      </c>
      <c r="AD13" t="s">
        <v>60</v>
      </c>
      <c r="AE13">
        <v>1</v>
      </c>
      <c r="AF13">
        <v>1</v>
      </c>
      <c r="AG13" t="s">
        <v>70</v>
      </c>
      <c r="AJ13" t="s">
        <v>63</v>
      </c>
    </row>
    <row r="14" spans="2:36">
      <c r="B14" s="46"/>
      <c r="C14" s="31"/>
      <c r="D14" s="32"/>
      <c r="E14" s="47"/>
      <c r="F14" s="24">
        <f t="shared" si="0"/>
        <v>0</v>
      </c>
      <c r="G14" s="3">
        <f t="shared" si="1"/>
        <v>0</v>
      </c>
      <c r="H14" s="3">
        <f t="shared" si="4"/>
        <v>0</v>
      </c>
      <c r="I14" s="4">
        <f t="shared" si="2"/>
        <v>0</v>
      </c>
      <c r="J14" s="3">
        <f t="shared" si="3"/>
        <v>0</v>
      </c>
      <c r="K14" s="3"/>
      <c r="L14" s="3"/>
      <c r="M14" s="68"/>
      <c r="N14" s="68"/>
      <c r="O14" s="68"/>
      <c r="Q14" s="54" t="s">
        <v>20</v>
      </c>
      <c r="R14" s="60"/>
      <c r="S14" s="60"/>
      <c r="T14" s="61"/>
      <c r="W14" t="s">
        <v>91</v>
      </c>
      <c r="X14" s="37">
        <f>$F$7</f>
        <v>0</v>
      </c>
      <c r="Z14" t="s">
        <v>46</v>
      </c>
      <c r="AA14">
        <v>466</v>
      </c>
      <c r="AD14" t="s">
        <v>59</v>
      </c>
      <c r="AE14">
        <v>0</v>
      </c>
      <c r="AF14">
        <v>0</v>
      </c>
      <c r="AG14" t="s">
        <v>71</v>
      </c>
      <c r="AJ14" t="s">
        <v>64</v>
      </c>
    </row>
    <row r="15" spans="2:36">
      <c r="B15" s="46"/>
      <c r="C15" s="31"/>
      <c r="D15" s="32"/>
      <c r="E15" s="47"/>
      <c r="F15" s="24">
        <f t="shared" si="0"/>
        <v>0</v>
      </c>
      <c r="G15" s="3">
        <f t="shared" si="1"/>
        <v>0</v>
      </c>
      <c r="H15" s="3">
        <f t="shared" si="4"/>
        <v>0</v>
      </c>
      <c r="I15" s="4">
        <f t="shared" si="2"/>
        <v>0</v>
      </c>
      <c r="J15" s="3">
        <f t="shared" si="3"/>
        <v>0</v>
      </c>
      <c r="K15" s="3"/>
      <c r="L15" s="3"/>
      <c r="M15" s="68"/>
      <c r="N15" s="68"/>
      <c r="O15" s="68"/>
      <c r="Q15" s="54"/>
      <c r="R15" s="60"/>
      <c r="S15" s="60"/>
      <c r="T15" s="61"/>
      <c r="W15" t="s">
        <v>86</v>
      </c>
      <c r="X15" s="37">
        <f>$G$7</f>
        <v>0</v>
      </c>
      <c r="Z15" t="s">
        <v>48</v>
      </c>
      <c r="AA15">
        <v>505</v>
      </c>
      <c r="AD15" s="33"/>
    </row>
    <row r="16" spans="2:36">
      <c r="B16" s="46"/>
      <c r="C16" s="31"/>
      <c r="D16" s="32"/>
      <c r="E16" s="47"/>
      <c r="F16" s="24">
        <f t="shared" si="0"/>
        <v>0</v>
      </c>
      <c r="G16" s="3">
        <f t="shared" si="1"/>
        <v>0</v>
      </c>
      <c r="H16" s="3">
        <f t="shared" si="4"/>
        <v>0</v>
      </c>
      <c r="I16" s="4">
        <f t="shared" si="2"/>
        <v>0</v>
      </c>
      <c r="J16" s="3">
        <f t="shared" si="3"/>
        <v>0</v>
      </c>
      <c r="K16" s="3"/>
      <c r="L16" s="3"/>
      <c r="M16" s="68"/>
      <c r="N16" s="68"/>
      <c r="O16" s="68"/>
      <c r="Q16" s="54" t="s">
        <v>21</v>
      </c>
      <c r="R16" s="60"/>
      <c r="S16" s="60"/>
      <c r="T16" s="61"/>
      <c r="W16" t="s">
        <v>88</v>
      </c>
      <c r="X16" s="37">
        <f>$I$7</f>
        <v>0</v>
      </c>
      <c r="Z16" t="s">
        <v>83</v>
      </c>
      <c r="AA16">
        <v>658</v>
      </c>
    </row>
    <row r="17" spans="2:27">
      <c r="B17" s="46"/>
      <c r="C17" s="31"/>
      <c r="D17" s="32"/>
      <c r="E17" s="47"/>
      <c r="F17" s="24">
        <f t="shared" si="0"/>
        <v>0</v>
      </c>
      <c r="G17" s="3">
        <f t="shared" si="1"/>
        <v>0</v>
      </c>
      <c r="H17" s="3">
        <f t="shared" si="4"/>
        <v>0</v>
      </c>
      <c r="I17" s="4">
        <f t="shared" si="2"/>
        <v>0</v>
      </c>
      <c r="J17" s="3">
        <f t="shared" si="3"/>
        <v>0</v>
      </c>
      <c r="K17" s="3"/>
      <c r="L17" s="3"/>
      <c r="M17" s="68"/>
      <c r="N17" s="68"/>
      <c r="O17" s="68"/>
      <c r="Q17" s="54"/>
      <c r="R17" s="60"/>
      <c r="S17" s="60"/>
      <c r="T17" s="61"/>
      <c r="W17" t="s">
        <v>80</v>
      </c>
      <c r="X17" s="37">
        <f>$J$7</f>
        <v>0</v>
      </c>
      <c r="Z17" t="s">
        <v>84</v>
      </c>
      <c r="AA17">
        <v>1018</v>
      </c>
    </row>
    <row r="18" spans="2:27">
      <c r="B18" s="46"/>
      <c r="C18" s="31"/>
      <c r="D18" s="32"/>
      <c r="E18" s="47"/>
      <c r="F18" s="24">
        <f t="shared" si="0"/>
        <v>0</v>
      </c>
      <c r="G18" s="3">
        <f t="shared" si="1"/>
        <v>0</v>
      </c>
      <c r="H18" s="3">
        <f t="shared" si="4"/>
        <v>0</v>
      </c>
      <c r="I18" s="4">
        <f t="shared" si="2"/>
        <v>0</v>
      </c>
      <c r="J18" s="3">
        <f t="shared" si="3"/>
        <v>0</v>
      </c>
      <c r="K18" s="3"/>
      <c r="L18" s="3"/>
      <c r="M18" s="68"/>
      <c r="N18" s="68"/>
      <c r="O18" s="68"/>
      <c r="Q18" s="54"/>
      <c r="R18" s="60"/>
      <c r="S18" s="60"/>
      <c r="T18" s="61"/>
      <c r="Z18" t="s">
        <v>85</v>
      </c>
      <c r="AA18">
        <v>1098</v>
      </c>
    </row>
    <row r="19" spans="2:27">
      <c r="B19" s="46"/>
      <c r="C19" s="31"/>
      <c r="D19" s="32"/>
      <c r="E19" s="47"/>
      <c r="F19" s="24">
        <f t="shared" si="0"/>
        <v>0</v>
      </c>
      <c r="G19" s="3">
        <f t="shared" si="1"/>
        <v>0</v>
      </c>
      <c r="H19" s="3">
        <f t="shared" si="4"/>
        <v>0</v>
      </c>
      <c r="I19" s="4">
        <f t="shared" si="2"/>
        <v>0</v>
      </c>
      <c r="J19" s="3">
        <f t="shared" si="3"/>
        <v>0</v>
      </c>
      <c r="K19" s="3"/>
      <c r="L19" s="3"/>
      <c r="M19" s="68"/>
      <c r="N19" s="68"/>
      <c r="O19" s="68"/>
      <c r="Q19" s="54"/>
      <c r="R19" s="60"/>
      <c r="S19" s="60"/>
      <c r="T19" s="61"/>
      <c r="Z19" t="s">
        <v>47</v>
      </c>
      <c r="AA19" t="s">
        <v>53</v>
      </c>
    </row>
    <row r="20" spans="2:27">
      <c r="B20" s="46"/>
      <c r="C20" s="31"/>
      <c r="D20" s="32"/>
      <c r="E20" s="47"/>
      <c r="F20" s="24">
        <f t="shared" si="0"/>
        <v>0</v>
      </c>
      <c r="G20" s="3">
        <f t="shared" si="1"/>
        <v>0</v>
      </c>
      <c r="H20" s="3">
        <f t="shared" si="4"/>
        <v>0</v>
      </c>
      <c r="I20" s="4">
        <f t="shared" si="2"/>
        <v>0</v>
      </c>
      <c r="J20" s="3">
        <f t="shared" si="3"/>
        <v>0</v>
      </c>
      <c r="K20" s="3"/>
      <c r="L20" s="3"/>
      <c r="M20" s="68"/>
      <c r="N20" s="68"/>
      <c r="O20" s="68"/>
      <c r="Q20" s="54"/>
      <c r="R20" s="60"/>
      <c r="S20" s="60"/>
      <c r="T20" s="61"/>
    </row>
    <row r="21" spans="2:27">
      <c r="B21" s="46"/>
      <c r="C21" s="31"/>
      <c r="D21" s="32"/>
      <c r="E21" s="47"/>
      <c r="F21" s="24">
        <f t="shared" si="0"/>
        <v>0</v>
      </c>
      <c r="G21" s="3">
        <f t="shared" si="1"/>
        <v>0</v>
      </c>
      <c r="H21" s="3">
        <f t="shared" si="4"/>
        <v>0</v>
      </c>
      <c r="I21" s="4">
        <f t="shared" si="2"/>
        <v>0</v>
      </c>
      <c r="J21" s="3">
        <f t="shared" si="3"/>
        <v>0</v>
      </c>
      <c r="K21" s="3"/>
      <c r="L21" s="3"/>
      <c r="M21" s="68"/>
      <c r="N21" s="68"/>
      <c r="O21" s="68"/>
      <c r="Q21" s="54" t="s">
        <v>75</v>
      </c>
      <c r="R21" s="60"/>
      <c r="S21" s="60"/>
      <c r="T21" s="61"/>
    </row>
    <row r="22" spans="2:27">
      <c r="B22" s="46"/>
      <c r="C22" s="31"/>
      <c r="D22" s="32"/>
      <c r="E22" s="47"/>
      <c r="F22" s="24">
        <f t="shared" si="0"/>
        <v>0</v>
      </c>
      <c r="G22" s="3">
        <f t="shared" si="1"/>
        <v>0</v>
      </c>
      <c r="H22" s="3">
        <f t="shared" si="4"/>
        <v>0</v>
      </c>
      <c r="I22" s="4">
        <f t="shared" si="2"/>
        <v>0</v>
      </c>
      <c r="J22" s="3">
        <f t="shared" si="3"/>
        <v>0</v>
      </c>
      <c r="K22" s="3"/>
      <c r="L22" s="3"/>
      <c r="M22" s="68"/>
      <c r="N22" s="68"/>
      <c r="O22" s="68"/>
      <c r="Q22" s="54"/>
      <c r="R22" s="60"/>
      <c r="S22" s="60"/>
      <c r="T22" s="61"/>
    </row>
    <row r="23" spans="2:27">
      <c r="B23" s="46"/>
      <c r="C23" s="31"/>
      <c r="D23" s="32"/>
      <c r="E23" s="47"/>
      <c r="F23" s="24">
        <f t="shared" si="0"/>
        <v>0</v>
      </c>
      <c r="G23" s="3">
        <f t="shared" si="1"/>
        <v>0</v>
      </c>
      <c r="H23" s="3">
        <f t="shared" si="4"/>
        <v>0</v>
      </c>
      <c r="I23" s="4">
        <f t="shared" si="2"/>
        <v>0</v>
      </c>
      <c r="J23" s="3">
        <f t="shared" si="3"/>
        <v>0</v>
      </c>
      <c r="K23" s="3"/>
      <c r="L23" s="3"/>
      <c r="M23" s="68"/>
      <c r="N23" s="68"/>
      <c r="O23" s="68"/>
      <c r="Q23" s="54"/>
      <c r="R23" s="60"/>
      <c r="S23" s="60"/>
      <c r="T23" s="61"/>
    </row>
    <row r="24" spans="2:27">
      <c r="B24" s="46"/>
      <c r="C24" s="31"/>
      <c r="D24" s="32"/>
      <c r="E24" s="47"/>
      <c r="F24" s="24">
        <f t="shared" si="0"/>
        <v>0</v>
      </c>
      <c r="G24" s="3">
        <f t="shared" si="1"/>
        <v>0</v>
      </c>
      <c r="H24" s="3">
        <f t="shared" si="4"/>
        <v>0</v>
      </c>
      <c r="I24" s="4">
        <f t="shared" si="2"/>
        <v>0</v>
      </c>
      <c r="J24" s="3">
        <f t="shared" si="3"/>
        <v>0</v>
      </c>
      <c r="K24" s="3"/>
      <c r="L24" s="3"/>
      <c r="M24" s="68"/>
      <c r="N24" s="68"/>
      <c r="O24" s="68"/>
      <c r="Q24" s="54"/>
      <c r="R24" s="60"/>
      <c r="S24" s="60"/>
      <c r="T24" s="61"/>
    </row>
    <row r="25" spans="2:27">
      <c r="B25" s="46"/>
      <c r="C25" s="31"/>
      <c r="D25" s="32"/>
      <c r="E25" s="47"/>
      <c r="F25" s="24">
        <f t="shared" si="0"/>
        <v>0</v>
      </c>
      <c r="G25" s="3">
        <f t="shared" si="1"/>
        <v>0</v>
      </c>
      <c r="H25" s="3">
        <f t="shared" si="4"/>
        <v>0</v>
      </c>
      <c r="I25" s="4">
        <f t="shared" si="2"/>
        <v>0</v>
      </c>
      <c r="J25" s="3">
        <f t="shared" si="3"/>
        <v>0</v>
      </c>
      <c r="K25" s="3"/>
      <c r="L25" s="3"/>
      <c r="M25" s="68"/>
      <c r="N25" s="68"/>
      <c r="O25" s="68"/>
      <c r="Q25" s="54"/>
      <c r="R25" s="60"/>
      <c r="S25" s="60"/>
      <c r="T25" s="61"/>
    </row>
    <row r="26" spans="2:27">
      <c r="B26" s="46"/>
      <c r="C26" s="31"/>
      <c r="D26" s="32"/>
      <c r="E26" s="47"/>
      <c r="F26" s="24">
        <f t="shared" si="0"/>
        <v>0</v>
      </c>
      <c r="G26" s="3">
        <f t="shared" si="1"/>
        <v>0</v>
      </c>
      <c r="H26" s="3">
        <f t="shared" si="4"/>
        <v>0</v>
      </c>
      <c r="I26" s="4">
        <f t="shared" si="2"/>
        <v>0</v>
      </c>
      <c r="J26" s="3">
        <f t="shared" si="3"/>
        <v>0</v>
      </c>
      <c r="K26" s="3"/>
      <c r="L26" s="3"/>
      <c r="M26" s="68"/>
      <c r="N26" s="68"/>
      <c r="O26" s="68"/>
      <c r="Q26" s="55"/>
      <c r="R26" s="58"/>
      <c r="S26" s="58"/>
      <c r="T26" s="59"/>
    </row>
    <row r="27" spans="2:27">
      <c r="B27" s="46"/>
      <c r="C27" s="31"/>
      <c r="D27" s="32"/>
      <c r="E27" s="47"/>
      <c r="F27" s="24">
        <f t="shared" si="0"/>
        <v>0</v>
      </c>
      <c r="G27" s="3">
        <f t="shared" si="1"/>
        <v>0</v>
      </c>
      <c r="H27" s="3">
        <f t="shared" si="4"/>
        <v>0</v>
      </c>
      <c r="I27" s="4">
        <f t="shared" si="2"/>
        <v>0</v>
      </c>
      <c r="J27" s="3">
        <f t="shared" si="3"/>
        <v>0</v>
      </c>
      <c r="K27" s="3"/>
      <c r="L27" s="3"/>
      <c r="M27" s="68"/>
      <c r="N27" s="68"/>
      <c r="O27" s="68"/>
      <c r="Q27" s="5"/>
    </row>
    <row r="28" spans="2:27">
      <c r="B28" s="46"/>
      <c r="C28" s="31"/>
      <c r="D28" s="32"/>
      <c r="E28" s="47"/>
      <c r="F28" s="24">
        <f t="shared" si="0"/>
        <v>0</v>
      </c>
      <c r="G28" s="3">
        <f t="shared" si="1"/>
        <v>0</v>
      </c>
      <c r="H28" s="3">
        <f t="shared" si="4"/>
        <v>0</v>
      </c>
      <c r="I28" s="4">
        <f t="shared" si="2"/>
        <v>0</v>
      </c>
      <c r="J28" s="3">
        <f t="shared" si="3"/>
        <v>0</v>
      </c>
      <c r="K28" s="3"/>
      <c r="L28" s="3"/>
      <c r="M28" s="68"/>
      <c r="N28" s="68"/>
      <c r="O28" s="68"/>
      <c r="Q28" s="5"/>
    </row>
    <row r="29" spans="2:27">
      <c r="B29" s="46"/>
      <c r="C29" s="31"/>
      <c r="D29" s="32"/>
      <c r="E29" s="47"/>
      <c r="F29" s="24">
        <f t="shared" si="0"/>
        <v>0</v>
      </c>
      <c r="G29" s="3">
        <f t="shared" si="1"/>
        <v>0</v>
      </c>
      <c r="H29" s="3">
        <f t="shared" si="4"/>
        <v>0</v>
      </c>
      <c r="I29" s="4">
        <f t="shared" si="2"/>
        <v>0</v>
      </c>
      <c r="J29" s="3">
        <f t="shared" si="3"/>
        <v>0</v>
      </c>
      <c r="K29" s="3"/>
      <c r="L29" s="3"/>
      <c r="M29" s="68"/>
      <c r="N29" s="68"/>
      <c r="O29" s="68"/>
      <c r="Q29" s="5"/>
      <c r="R29" s="5"/>
    </row>
    <row r="30" spans="2:27">
      <c r="B30" s="46"/>
      <c r="C30" s="31"/>
      <c r="D30" s="32"/>
      <c r="E30" s="47"/>
      <c r="F30" s="24">
        <f t="shared" si="0"/>
        <v>0</v>
      </c>
      <c r="G30" s="3">
        <f t="shared" si="1"/>
        <v>0</v>
      </c>
      <c r="H30" s="3">
        <f t="shared" si="4"/>
        <v>0</v>
      </c>
      <c r="I30" s="4">
        <f t="shared" si="2"/>
        <v>0</v>
      </c>
      <c r="J30" s="3">
        <f t="shared" si="3"/>
        <v>0</v>
      </c>
      <c r="K30" s="3"/>
      <c r="L30" s="3"/>
      <c r="M30" s="68"/>
      <c r="N30" s="68"/>
      <c r="O30" s="68"/>
      <c r="Q30" s="5"/>
      <c r="R30" s="5"/>
    </row>
    <row r="31" spans="2:27">
      <c r="B31" s="46"/>
      <c r="C31" s="31"/>
      <c r="D31" s="32"/>
      <c r="E31" s="47"/>
      <c r="F31" s="24">
        <f t="shared" si="0"/>
        <v>0</v>
      </c>
      <c r="G31" s="3">
        <f t="shared" si="1"/>
        <v>0</v>
      </c>
      <c r="H31" s="3">
        <f t="shared" si="4"/>
        <v>0</v>
      </c>
      <c r="I31" s="4">
        <f t="shared" si="2"/>
        <v>0</v>
      </c>
      <c r="J31" s="3">
        <f t="shared" si="3"/>
        <v>0</v>
      </c>
      <c r="K31" s="3"/>
      <c r="L31" s="3"/>
      <c r="M31" s="68"/>
      <c r="N31" s="68"/>
      <c r="O31" s="68"/>
      <c r="Q31" s="5"/>
    </row>
    <row r="32" spans="2:27">
      <c r="B32" s="46"/>
      <c r="C32" s="31"/>
      <c r="D32" s="32"/>
      <c r="E32" s="47"/>
      <c r="F32" s="24">
        <f t="shared" si="0"/>
        <v>0</v>
      </c>
      <c r="G32" s="3">
        <f t="shared" si="1"/>
        <v>0</v>
      </c>
      <c r="H32" s="3">
        <f t="shared" si="4"/>
        <v>0</v>
      </c>
      <c r="I32" s="4">
        <f t="shared" si="2"/>
        <v>0</v>
      </c>
      <c r="J32" s="3">
        <f t="shared" si="3"/>
        <v>0</v>
      </c>
      <c r="K32" s="3"/>
      <c r="L32" s="3"/>
      <c r="M32" s="68"/>
      <c r="N32" s="68"/>
      <c r="O32" s="68"/>
      <c r="Q32" s="5"/>
    </row>
    <row r="33" spans="2:17">
      <c r="B33" s="46"/>
      <c r="C33" s="31"/>
      <c r="D33" s="32"/>
      <c r="E33" s="47"/>
      <c r="F33" s="24">
        <f t="shared" si="0"/>
        <v>0</v>
      </c>
      <c r="G33" s="3">
        <f t="shared" si="1"/>
        <v>0</v>
      </c>
      <c r="H33" s="3">
        <f t="shared" si="4"/>
        <v>0</v>
      </c>
      <c r="I33" s="4">
        <f t="shared" si="2"/>
        <v>0</v>
      </c>
      <c r="J33" s="3">
        <f t="shared" si="3"/>
        <v>0</v>
      </c>
      <c r="K33" s="3"/>
      <c r="L33" s="3"/>
      <c r="M33" s="68"/>
      <c r="N33" s="68"/>
      <c r="O33" s="68"/>
      <c r="Q33" s="5"/>
    </row>
    <row r="34" spans="2:17">
      <c r="B34" s="46"/>
      <c r="C34" s="31"/>
      <c r="D34" s="32"/>
      <c r="E34" s="47"/>
      <c r="F34" s="24">
        <f t="shared" si="0"/>
        <v>0</v>
      </c>
      <c r="G34" s="3">
        <f t="shared" si="1"/>
        <v>0</v>
      </c>
      <c r="H34" s="3">
        <f t="shared" si="4"/>
        <v>0</v>
      </c>
      <c r="I34" s="4">
        <f t="shared" si="2"/>
        <v>0</v>
      </c>
      <c r="J34" s="3">
        <f t="shared" si="3"/>
        <v>0</v>
      </c>
      <c r="K34" s="3"/>
      <c r="L34" s="3"/>
      <c r="M34" s="68"/>
      <c r="N34" s="68"/>
      <c r="O34" s="68"/>
      <c r="Q34" s="5"/>
    </row>
    <row r="35" spans="2:17">
      <c r="B35" s="46"/>
      <c r="C35" s="31"/>
      <c r="D35" s="32"/>
      <c r="E35" s="47"/>
      <c r="F35" s="24">
        <f t="shared" si="0"/>
        <v>0</v>
      </c>
      <c r="G35" s="3">
        <f t="shared" si="1"/>
        <v>0</v>
      </c>
      <c r="H35" s="3">
        <f t="shared" si="4"/>
        <v>0</v>
      </c>
      <c r="I35" s="4">
        <f t="shared" si="2"/>
        <v>0</v>
      </c>
      <c r="J35" s="3">
        <f t="shared" si="3"/>
        <v>0</v>
      </c>
      <c r="K35" s="3"/>
      <c r="L35" s="3"/>
      <c r="M35" s="68"/>
      <c r="N35" s="68"/>
      <c r="O35" s="68"/>
      <c r="Q35" s="5"/>
    </row>
    <row r="36" spans="2:17">
      <c r="B36" s="46"/>
      <c r="C36" s="31"/>
      <c r="D36" s="32"/>
      <c r="E36" s="47"/>
      <c r="F36" s="24">
        <f t="shared" si="0"/>
        <v>0</v>
      </c>
      <c r="G36" s="3">
        <f t="shared" si="1"/>
        <v>0</v>
      </c>
      <c r="H36" s="3">
        <f t="shared" si="4"/>
        <v>0</v>
      </c>
      <c r="I36" s="4">
        <f t="shared" si="2"/>
        <v>0</v>
      </c>
      <c r="J36" s="3">
        <f t="shared" si="3"/>
        <v>0</v>
      </c>
      <c r="K36" s="3"/>
      <c r="L36" s="3"/>
      <c r="M36" s="68"/>
      <c r="N36" s="68"/>
      <c r="O36" s="68"/>
      <c r="Q36" s="5"/>
    </row>
    <row r="37" spans="2:17">
      <c r="B37" s="46"/>
      <c r="C37" s="31"/>
      <c r="D37" s="32"/>
      <c r="E37" s="47"/>
      <c r="F37" s="24">
        <f t="shared" si="0"/>
        <v>0</v>
      </c>
      <c r="G37" s="3">
        <f t="shared" si="1"/>
        <v>0</v>
      </c>
      <c r="H37" s="3">
        <f t="shared" si="4"/>
        <v>0</v>
      </c>
      <c r="I37" s="4">
        <f t="shared" si="2"/>
        <v>0</v>
      </c>
      <c r="J37" s="3">
        <f t="shared" si="3"/>
        <v>0</v>
      </c>
      <c r="K37" s="3"/>
      <c r="L37" s="3"/>
      <c r="M37" s="68"/>
      <c r="N37" s="68"/>
      <c r="O37" s="68"/>
      <c r="Q37" s="5"/>
    </row>
    <row r="38" spans="2:17">
      <c r="B38" s="46"/>
      <c r="C38" s="31"/>
      <c r="D38" s="32"/>
      <c r="E38" s="47"/>
      <c r="F38" s="24">
        <f t="shared" si="0"/>
        <v>0</v>
      </c>
      <c r="G38" s="3">
        <f t="shared" si="1"/>
        <v>0</v>
      </c>
      <c r="H38" s="3">
        <f t="shared" si="4"/>
        <v>0</v>
      </c>
      <c r="I38" s="4">
        <f t="shared" si="2"/>
        <v>0</v>
      </c>
      <c r="J38" s="3">
        <f t="shared" si="3"/>
        <v>0</v>
      </c>
      <c r="K38" s="3"/>
      <c r="L38" s="3"/>
      <c r="M38" s="68"/>
      <c r="N38" s="68"/>
      <c r="O38" s="68"/>
      <c r="Q38" s="5"/>
    </row>
    <row r="39" spans="2:17">
      <c r="B39" s="46"/>
      <c r="C39" s="31"/>
      <c r="D39" s="32"/>
      <c r="E39" s="47"/>
      <c r="F39" s="24">
        <f t="shared" si="0"/>
        <v>0</v>
      </c>
      <c r="G39" s="3">
        <f t="shared" si="1"/>
        <v>0</v>
      </c>
      <c r="H39" s="3">
        <f t="shared" si="4"/>
        <v>0</v>
      </c>
      <c r="I39" s="4">
        <f t="shared" si="2"/>
        <v>0</v>
      </c>
      <c r="J39" s="3">
        <f t="shared" si="3"/>
        <v>0</v>
      </c>
      <c r="K39" s="3"/>
      <c r="L39" s="3"/>
      <c r="M39" s="68"/>
      <c r="N39" s="68"/>
      <c r="O39" s="68"/>
      <c r="Q39" s="5"/>
    </row>
    <row r="40" spans="2:17" ht="20.399999999999999" thickBot="1">
      <c r="B40" s="48"/>
      <c r="C40" s="49"/>
      <c r="D40" s="50"/>
      <c r="E40" s="51"/>
      <c r="F40" s="24">
        <f t="shared" si="0"/>
        <v>0</v>
      </c>
      <c r="G40" s="3">
        <f t="shared" si="1"/>
        <v>0</v>
      </c>
      <c r="H40" s="3">
        <f t="shared" si="4"/>
        <v>0</v>
      </c>
      <c r="I40" s="4">
        <f t="shared" si="2"/>
        <v>0</v>
      </c>
      <c r="J40" s="3">
        <f t="shared" si="3"/>
        <v>0</v>
      </c>
      <c r="K40" s="3"/>
      <c r="L40" s="3"/>
      <c r="M40" s="68"/>
      <c r="N40" s="68"/>
      <c r="O40" s="68"/>
      <c r="Q40" s="5"/>
    </row>
    <row r="41" spans="2:17" ht="20.399999999999999" thickTop="1">
      <c r="B41" s="69" t="s">
        <v>24</v>
      </c>
      <c r="C41" s="69"/>
      <c r="D41" s="25" t="e">
        <f>AVERAGE(D11:D40)</f>
        <v>#DIV/0!</v>
      </c>
      <c r="E41" s="25" t="e">
        <f>AVERAGE(E11:E40)</f>
        <v>#DIV/0!</v>
      </c>
      <c r="F41" s="3">
        <f>AVERAGE(F11:F40)</f>
        <v>0</v>
      </c>
      <c r="G41" s="3">
        <f>AVERAGE(G11:G40)</f>
        <v>0</v>
      </c>
      <c r="H41" s="3"/>
      <c r="I41" s="14" t="s">
        <v>23</v>
      </c>
      <c r="J41" s="3">
        <f>AVERAGE(J11:J40)</f>
        <v>0</v>
      </c>
      <c r="K41" s="3"/>
      <c r="L41" s="3"/>
      <c r="M41" s="68"/>
      <c r="N41" s="68"/>
      <c r="O41" s="68"/>
      <c r="Q41" s="5"/>
    </row>
    <row r="42" spans="2:17">
      <c r="I42" s="1"/>
      <c r="K42" s="2"/>
      <c r="L42" s="5"/>
    </row>
    <row r="43" spans="2:17">
      <c r="J43" s="1"/>
      <c r="K43" s="2"/>
      <c r="L43" s="5"/>
      <c r="P43"/>
    </row>
    <row r="44" spans="2:17">
      <c r="J44" s="1"/>
      <c r="K44" s="2"/>
      <c r="L44" s="5"/>
      <c r="P44"/>
    </row>
  </sheetData>
  <mergeCells count="54">
    <mergeCell ref="D5:J5"/>
    <mergeCell ref="S6:T6"/>
    <mergeCell ref="S7:T7"/>
    <mergeCell ref="M20:O20"/>
    <mergeCell ref="M21:O21"/>
    <mergeCell ref="R11:T11"/>
    <mergeCell ref="R12:T12"/>
    <mergeCell ref="R13:T13"/>
    <mergeCell ref="R14:T14"/>
    <mergeCell ref="R15:T15"/>
    <mergeCell ref="R16:T16"/>
    <mergeCell ref="R18:T18"/>
    <mergeCell ref="R19:T19"/>
    <mergeCell ref="R20:T20"/>
    <mergeCell ref="M10:O10"/>
    <mergeCell ref="M11:O11"/>
    <mergeCell ref="M12:O12"/>
    <mergeCell ref="M13:O13"/>
    <mergeCell ref="M14:O14"/>
    <mergeCell ref="M23:O23"/>
    <mergeCell ref="M24:O24"/>
    <mergeCell ref="M15:O15"/>
    <mergeCell ref="M16:O16"/>
    <mergeCell ref="M17:O17"/>
    <mergeCell ref="M18:O18"/>
    <mergeCell ref="M19:O19"/>
    <mergeCell ref="M22:O22"/>
    <mergeCell ref="M37:O37"/>
    <mergeCell ref="M38:O38"/>
    <mergeCell ref="M39:O39"/>
    <mergeCell ref="M40:O40"/>
    <mergeCell ref="M41:O41"/>
    <mergeCell ref="B4:B9"/>
    <mergeCell ref="Q10:T10"/>
    <mergeCell ref="M25:O25"/>
    <mergeCell ref="B41:C41"/>
    <mergeCell ref="M26:O26"/>
    <mergeCell ref="M27:O27"/>
    <mergeCell ref="M28:O28"/>
    <mergeCell ref="M29:O29"/>
    <mergeCell ref="M30:O30"/>
    <mergeCell ref="M31:O31"/>
    <mergeCell ref="M32:O32"/>
    <mergeCell ref="M33:O33"/>
    <mergeCell ref="M34:O34"/>
    <mergeCell ref="M35:O35"/>
    <mergeCell ref="M36:O36"/>
    <mergeCell ref="R17:T17"/>
    <mergeCell ref="R26:T26"/>
    <mergeCell ref="R21:T21"/>
    <mergeCell ref="R22:T22"/>
    <mergeCell ref="R23:T23"/>
    <mergeCell ref="R24:T24"/>
    <mergeCell ref="R25:T25"/>
  </mergeCells>
  <phoneticPr fontId="3"/>
  <conditionalFormatting sqref="G11:G40">
    <cfRule type="cellIs" dxfId="22" priority="14" operator="equal">
      <formula>0</formula>
    </cfRule>
  </conditionalFormatting>
  <conditionalFormatting sqref="G11:H40">
    <cfRule type="top10" dxfId="21" priority="24" rank="1"/>
    <cfRule type="top10" dxfId="20" priority="26" rank="3"/>
  </conditionalFormatting>
  <conditionalFormatting sqref="J11:J40">
    <cfRule type="cellIs" dxfId="19" priority="11" operator="equal">
      <formula>0</formula>
    </cfRule>
    <cfRule type="top10" dxfId="18" priority="12" rank="1"/>
    <cfRule type="top10" dxfId="17" priority="13" rank="3"/>
  </conditionalFormatting>
  <conditionalFormatting sqref="N7">
    <cfRule type="containsText" dxfId="16" priority="10" operator="containsText" text="入力">
      <formula>NOT(ISERROR(SEARCH("入力",N7)))</formula>
    </cfRule>
  </conditionalFormatting>
  <conditionalFormatting sqref="P7:R7">
    <cfRule type="containsText" dxfId="15" priority="17" operator="containsText" text="△">
      <formula>NOT(ISERROR(SEARCH("△",P7)))</formula>
    </cfRule>
    <cfRule type="containsText" dxfId="14" priority="19" operator="containsText" text="×">
      <formula>NOT(ISERROR(SEARCH("×",P7)))</formula>
    </cfRule>
  </conditionalFormatting>
  <conditionalFormatting sqref="P7:S7">
    <cfRule type="containsText" dxfId="13" priority="1" operator="containsText" text="○">
      <formula>NOT(ISERROR(SEARCH("○",P7)))</formula>
    </cfRule>
  </conditionalFormatting>
  <conditionalFormatting sqref="S7">
    <cfRule type="containsText" dxfId="12" priority="2" operator="containsText" text="×">
      <formula>NOT(ISERROR(SEARCH("×",S7)))</formula>
    </cfRule>
  </conditionalFormatting>
  <dataValidations count="3">
    <dataValidation type="list" allowBlank="1" showInputMessage="1" showErrorMessage="1" sqref="F3" xr:uid="{0AE322C3-D697-4658-B755-C2EEAAEB4B7E}">
      <formula1>$Z$12:$Z$19</formula1>
    </dataValidation>
    <dataValidation type="list" allowBlank="1" showInputMessage="1" showErrorMessage="1" sqref="K11:L40" xr:uid="{7BAD9150-8111-4C53-A501-B49C9314A018}">
      <formula1>$AC$11:$AC$13</formula1>
    </dataValidation>
    <dataValidation type="list" allowBlank="1" showInputMessage="1" showErrorMessage="1" sqref="E3" xr:uid="{53493493-9AA7-4819-BDAC-F9E1F4C89017}">
      <formula1>$W$12:$W$17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AC67-9FEE-47B9-9A0E-E6C312100A6B}">
  <dimension ref="B1:AJ44"/>
  <sheetViews>
    <sheetView showGridLines="0" zoomScale="80" zoomScaleNormal="80" workbookViewId="0">
      <selection activeCell="V5" sqref="V5"/>
    </sheetView>
  </sheetViews>
  <sheetFormatPr defaultColWidth="10.90625" defaultRowHeight="19.8"/>
  <cols>
    <col min="1" max="1" width="3.1796875" customWidth="1"/>
    <col min="2" max="2" width="33.90625" style="5" customWidth="1"/>
    <col min="3" max="3" width="33.54296875" style="5" customWidth="1"/>
    <col min="4" max="6" width="10.90625" style="2"/>
    <col min="7" max="7" width="11.6328125" style="2" customWidth="1"/>
    <col min="8" max="8" width="0" style="2" hidden="1" customWidth="1"/>
    <col min="9" max="10" width="10.90625" style="2"/>
    <col min="11" max="11" width="4.1796875" style="1" customWidth="1"/>
    <col min="12" max="12" width="4.1796875" style="2" customWidth="1"/>
    <col min="13" max="15" width="10.90625" style="5"/>
    <col min="16" max="16" width="5.1796875" style="5" customWidth="1"/>
    <col min="17" max="17" width="11.81640625" customWidth="1"/>
    <col min="23" max="33" width="8.90625" hidden="1" customWidth="1"/>
    <col min="34" max="37" width="0" hidden="1" customWidth="1"/>
  </cols>
  <sheetData>
    <row r="1" spans="2:36">
      <c r="G1" s="5"/>
      <c r="H1" s="5"/>
      <c r="I1"/>
      <c r="J1"/>
      <c r="K1" s="7"/>
      <c r="L1" s="5"/>
      <c r="Q1" s="5"/>
    </row>
    <row r="2" spans="2:36" ht="24" customHeight="1" thickBot="1">
      <c r="B2" s="27" t="s">
        <v>4</v>
      </c>
      <c r="C2" s="27" t="s">
        <v>5</v>
      </c>
      <c r="D2" s="28" t="s">
        <v>6</v>
      </c>
      <c r="E2" s="28" t="s">
        <v>39</v>
      </c>
      <c r="F2" s="28" t="s">
        <v>38</v>
      </c>
      <c r="H2" s="16"/>
      <c r="I2" s="18" t="s">
        <v>72</v>
      </c>
      <c r="J2" s="18" t="s">
        <v>9</v>
      </c>
      <c r="K2" s="7"/>
      <c r="L2" s="1"/>
      <c r="M2" s="30" t="s">
        <v>12</v>
      </c>
      <c r="N2" s="30" t="s">
        <v>14</v>
      </c>
      <c r="O2" s="11" t="s">
        <v>13</v>
      </c>
      <c r="Q2" s="18" t="s">
        <v>65</v>
      </c>
    </row>
    <row r="3" spans="2:36" ht="49.5" customHeight="1" thickTop="1" thickBot="1">
      <c r="B3" s="38" t="s">
        <v>57</v>
      </c>
      <c r="C3" s="39" t="s">
        <v>76</v>
      </c>
      <c r="D3" s="52">
        <v>16</v>
      </c>
      <c r="E3" s="40" t="s">
        <v>7</v>
      </c>
      <c r="F3" s="41" t="s">
        <v>56</v>
      </c>
      <c r="H3" s="6"/>
      <c r="I3" s="26">
        <v>0.08</v>
      </c>
      <c r="J3" s="6">
        <f>$I$7*$I$3</f>
        <v>190.4</v>
      </c>
      <c r="K3" s="7"/>
      <c r="L3" s="1"/>
      <c r="M3" s="9">
        <f>COUNTA(B11:B40)</f>
        <v>10</v>
      </c>
      <c r="N3" s="10">
        <f>SUM(F11:F26)</f>
        <v>1630</v>
      </c>
      <c r="O3" s="10">
        <f>SUM(G11:G26)</f>
        <v>3388100</v>
      </c>
      <c r="Q3" s="3">
        <v>10</v>
      </c>
    </row>
    <row r="4" spans="2:36" ht="30.75" customHeight="1" thickTop="1">
      <c r="B4" s="77" t="s">
        <v>74</v>
      </c>
      <c r="D4" s="7"/>
      <c r="E4" s="7"/>
      <c r="F4" s="7"/>
      <c r="G4" s="7"/>
      <c r="H4" s="7"/>
      <c r="I4" s="7"/>
      <c r="J4"/>
      <c r="K4" s="7"/>
      <c r="L4" s="1"/>
      <c r="M4" s="2"/>
      <c r="O4" s="7"/>
      <c r="P4" s="7"/>
      <c r="Q4" s="7"/>
    </row>
    <row r="5" spans="2:36" ht="20.25" customHeight="1">
      <c r="B5" s="78"/>
      <c r="C5"/>
      <c r="D5" s="70" t="s">
        <v>11</v>
      </c>
      <c r="E5" s="70"/>
      <c r="F5" s="70"/>
      <c r="H5" s="7"/>
      <c r="I5" s="5"/>
      <c r="J5" s="5"/>
      <c r="K5" s="7"/>
      <c r="L5" s="7"/>
      <c r="M5" s="7"/>
      <c r="N5" s="7"/>
      <c r="O5" s="7"/>
    </row>
    <row r="6" spans="2:36" ht="24" customHeight="1">
      <c r="B6" s="78"/>
      <c r="D6" s="23" t="s">
        <v>7</v>
      </c>
      <c r="E6" s="23" t="s">
        <v>36</v>
      </c>
      <c r="F6" s="23" t="s">
        <v>37</v>
      </c>
      <c r="G6" s="30" t="s">
        <v>52</v>
      </c>
      <c r="I6" s="15" t="s">
        <v>8</v>
      </c>
      <c r="J6" s="30" t="s">
        <v>40</v>
      </c>
      <c r="K6" s="7"/>
      <c r="L6" s="1"/>
      <c r="M6" s="11" t="s">
        <v>69</v>
      </c>
      <c r="N6" s="11" t="s">
        <v>10</v>
      </c>
      <c r="O6" s="20" t="s">
        <v>49</v>
      </c>
      <c r="Q6" s="71" t="s">
        <v>58</v>
      </c>
      <c r="R6" s="71"/>
    </row>
    <row r="7" spans="2:36" ht="39.9" customHeight="1">
      <c r="B7" s="78"/>
      <c r="C7" s="21"/>
      <c r="D7" s="6">
        <f>$D$3*30</f>
        <v>480</v>
      </c>
      <c r="E7" s="6">
        <f>$D$3*35</f>
        <v>560</v>
      </c>
      <c r="F7" s="6">
        <f>$D$3*40</f>
        <v>640</v>
      </c>
      <c r="G7" s="6">
        <f>IFERROR(VLOOKUP(E3,記入例!$W:$X,2,FALSE),0)</f>
        <v>480</v>
      </c>
      <c r="I7" s="6">
        <f>IFERROR(VLOOKUP(MAX($G$11:$G$40),$G$11:$H$40,2,FALSE),"")</f>
        <v>2380</v>
      </c>
      <c r="J7" s="6">
        <f>IFERROR(VLOOKUP($F$3,記入例!$Z:$AA,2,FALSE),0)</f>
        <v>197</v>
      </c>
      <c r="K7" s="7"/>
      <c r="L7" s="1"/>
      <c r="M7" s="8">
        <f>IFERROR($I$7-($J$3+$J$7+$G$7),0)</f>
        <v>1512.6</v>
      </c>
      <c r="N7" s="12">
        <f>IFERROR($M$7/$I$7,0)</f>
        <v>0.6355462184873949</v>
      </c>
      <c r="O7" s="29" t="str">
        <f>IFERROR(IF(M3=0,"---",IF($AH$12=2,"○",IF($AH$12=1,"△",IF($AH$12=0,"×","")))),"")</f>
        <v>○</v>
      </c>
      <c r="Q7" s="72" t="str">
        <f>IF($M$7&gt;600,$AJ$12,$AJ$14)</f>
        <v>○ 適しています</v>
      </c>
      <c r="R7" s="73"/>
    </row>
    <row r="8" spans="2:36" ht="12.75" customHeight="1">
      <c r="B8" s="78"/>
      <c r="C8" s="17"/>
      <c r="D8" s="7"/>
      <c r="E8" s="7"/>
      <c r="F8" s="7"/>
      <c r="G8" s="7"/>
      <c r="H8" s="7"/>
      <c r="I8" s="7"/>
      <c r="J8" s="7"/>
      <c r="K8" s="7"/>
      <c r="L8" s="7"/>
      <c r="M8" s="7"/>
      <c r="N8" s="7"/>
      <c r="O8" s="7"/>
      <c r="P8" s="7"/>
      <c r="T8" s="13"/>
      <c r="U8" s="13"/>
    </row>
    <row r="9" spans="2:36" ht="15.75" customHeight="1" thickBot="1">
      <c r="B9" s="79"/>
      <c r="I9" s="1"/>
      <c r="K9" s="2"/>
      <c r="M9" s="7"/>
      <c r="N9" s="7"/>
      <c r="O9" s="7"/>
      <c r="Q9" s="5"/>
    </row>
    <row r="10" spans="2:36" ht="24" customHeight="1" thickBot="1">
      <c r="B10" s="27" t="s">
        <v>0</v>
      </c>
      <c r="C10" s="27" t="s">
        <v>1</v>
      </c>
      <c r="D10" s="28" t="s">
        <v>2</v>
      </c>
      <c r="E10" s="28" t="s">
        <v>22</v>
      </c>
      <c r="F10" s="15" t="s">
        <v>68</v>
      </c>
      <c r="G10" s="15" t="s">
        <v>67</v>
      </c>
      <c r="H10" s="15"/>
      <c r="I10" s="22" t="s">
        <v>3</v>
      </c>
      <c r="J10" s="15" t="s">
        <v>66</v>
      </c>
      <c r="K10" s="18" t="s">
        <v>42</v>
      </c>
      <c r="L10" s="18" t="s">
        <v>41</v>
      </c>
      <c r="M10" s="76" t="s">
        <v>73</v>
      </c>
      <c r="N10" s="76"/>
      <c r="O10" s="76"/>
      <c r="Q10" s="80" t="s">
        <v>15</v>
      </c>
      <c r="R10" s="81"/>
      <c r="S10" s="81"/>
      <c r="T10" s="82"/>
    </row>
    <row r="11" spans="2:36" ht="20.399999999999999" thickTop="1">
      <c r="B11" s="42" t="s">
        <v>25</v>
      </c>
      <c r="C11" s="43" t="s">
        <v>35</v>
      </c>
      <c r="D11" s="44">
        <v>1680</v>
      </c>
      <c r="E11" s="45">
        <v>35</v>
      </c>
      <c r="F11" s="24">
        <f t="shared" ref="F11:F40" si="0">E11*$Q$3</f>
        <v>350</v>
      </c>
      <c r="G11" s="3">
        <f t="shared" ref="G11:G40" si="1">F11*D11</f>
        <v>588000</v>
      </c>
      <c r="H11" s="3">
        <f>D11</f>
        <v>1680</v>
      </c>
      <c r="I11" s="4">
        <f t="shared" ref="I11:I40" si="2">IFERROR((D11-($J$7+$G$7+$J$3))/D11,0)</f>
        <v>0.48369047619047623</v>
      </c>
      <c r="J11" s="3">
        <f t="shared" ref="J11:J40" si="3">G11*I11</f>
        <v>284410</v>
      </c>
      <c r="K11" s="3"/>
      <c r="L11" s="3"/>
      <c r="M11" s="68"/>
      <c r="N11" s="68"/>
      <c r="O11" s="68"/>
      <c r="Q11" s="34" t="s">
        <v>17</v>
      </c>
      <c r="R11" s="83"/>
      <c r="S11" s="83"/>
      <c r="T11" s="84"/>
      <c r="AE11" t="s">
        <v>54</v>
      </c>
      <c r="AF11" t="s">
        <v>55</v>
      </c>
      <c r="AH11" t="s">
        <v>61</v>
      </c>
    </row>
    <row r="12" spans="2:36">
      <c r="B12" s="46" t="s">
        <v>26</v>
      </c>
      <c r="C12" s="31" t="s">
        <v>35</v>
      </c>
      <c r="D12" s="32">
        <v>2500</v>
      </c>
      <c r="E12" s="47">
        <v>10</v>
      </c>
      <c r="F12" s="24">
        <f t="shared" si="0"/>
        <v>100</v>
      </c>
      <c r="G12" s="3">
        <f t="shared" si="1"/>
        <v>250000</v>
      </c>
      <c r="H12" s="3">
        <f t="shared" ref="H12:H40" si="4">D12</f>
        <v>2500</v>
      </c>
      <c r="I12" s="4">
        <f t="shared" si="2"/>
        <v>0.65303999999999995</v>
      </c>
      <c r="J12" s="3">
        <f t="shared" si="3"/>
        <v>163260</v>
      </c>
      <c r="K12" s="3"/>
      <c r="L12" s="3"/>
      <c r="M12" s="68"/>
      <c r="N12" s="68"/>
      <c r="O12" s="68"/>
      <c r="Q12" s="35" t="s">
        <v>16</v>
      </c>
      <c r="R12" s="85"/>
      <c r="S12" s="85"/>
      <c r="T12" s="86"/>
      <c r="W12" t="s">
        <v>7</v>
      </c>
      <c r="X12" s="37">
        <f>$D$7</f>
        <v>480</v>
      </c>
      <c r="Z12" t="s">
        <v>44</v>
      </c>
      <c r="AA12">
        <v>197</v>
      </c>
      <c r="AC12" t="s">
        <v>50</v>
      </c>
      <c r="AE12">
        <f>IF(N7&gt;=0.3,1,0)</f>
        <v>1</v>
      </c>
      <c r="AF12">
        <f>IF(O3&gt;=100000,1,0)</f>
        <v>1</v>
      </c>
      <c r="AH12">
        <f>SUM(AE12:AF12)</f>
        <v>2</v>
      </c>
      <c r="AJ12" t="s">
        <v>62</v>
      </c>
    </row>
    <row r="13" spans="2:36" ht="20.399999999999999" customHeight="1">
      <c r="B13" s="46" t="s">
        <v>27</v>
      </c>
      <c r="C13" s="31" t="s">
        <v>35</v>
      </c>
      <c r="D13" s="32">
        <v>2200</v>
      </c>
      <c r="E13" s="47">
        <v>20</v>
      </c>
      <c r="F13" s="24">
        <f t="shared" si="0"/>
        <v>200</v>
      </c>
      <c r="G13" s="3">
        <f t="shared" si="1"/>
        <v>440000</v>
      </c>
      <c r="H13" s="3">
        <f t="shared" si="4"/>
        <v>2200</v>
      </c>
      <c r="I13" s="4">
        <f t="shared" si="2"/>
        <v>0.60572727272727267</v>
      </c>
      <c r="J13" s="3">
        <f t="shared" si="3"/>
        <v>266520</v>
      </c>
      <c r="K13" s="3"/>
      <c r="L13" s="3"/>
      <c r="M13" s="68"/>
      <c r="N13" s="68"/>
      <c r="O13" s="68"/>
      <c r="Q13" s="35" t="s">
        <v>18</v>
      </c>
      <c r="R13" s="85"/>
      <c r="S13" s="85"/>
      <c r="T13" s="86"/>
      <c r="W13" s="19" t="s">
        <v>36</v>
      </c>
      <c r="X13" s="37">
        <f>$E$7</f>
        <v>560</v>
      </c>
      <c r="Z13" t="s">
        <v>45</v>
      </c>
      <c r="AA13">
        <v>420</v>
      </c>
      <c r="AC13" t="s">
        <v>51</v>
      </c>
      <c r="AD13" t="s">
        <v>60</v>
      </c>
      <c r="AE13">
        <v>1</v>
      </c>
      <c r="AF13">
        <v>1</v>
      </c>
      <c r="AG13" t="s">
        <v>70</v>
      </c>
      <c r="AJ13" t="s">
        <v>63</v>
      </c>
    </row>
    <row r="14" spans="2:36">
      <c r="B14" s="46" t="s">
        <v>28</v>
      </c>
      <c r="C14" s="31" t="s">
        <v>35</v>
      </c>
      <c r="D14" s="32">
        <v>2160</v>
      </c>
      <c r="E14" s="47">
        <v>15</v>
      </c>
      <c r="F14" s="24">
        <f t="shared" si="0"/>
        <v>150</v>
      </c>
      <c r="G14" s="3">
        <f t="shared" si="1"/>
        <v>324000</v>
      </c>
      <c r="H14" s="3">
        <f t="shared" si="4"/>
        <v>2160</v>
      </c>
      <c r="I14" s="4">
        <f t="shared" si="2"/>
        <v>0.59842592592592592</v>
      </c>
      <c r="J14" s="3">
        <f t="shared" si="3"/>
        <v>193890</v>
      </c>
      <c r="K14" s="3"/>
      <c r="L14" s="3"/>
      <c r="M14" s="68"/>
      <c r="N14" s="68"/>
      <c r="O14" s="68"/>
      <c r="Q14" s="35" t="s">
        <v>20</v>
      </c>
      <c r="R14" s="85"/>
      <c r="S14" s="85"/>
      <c r="T14" s="86"/>
      <c r="W14" t="s">
        <v>43</v>
      </c>
      <c r="X14" s="37">
        <f>$F$7</f>
        <v>640</v>
      </c>
      <c r="Z14" t="s">
        <v>46</v>
      </c>
      <c r="AA14">
        <v>466</v>
      </c>
      <c r="AD14" t="s">
        <v>59</v>
      </c>
      <c r="AE14">
        <v>0</v>
      </c>
      <c r="AF14">
        <v>0</v>
      </c>
      <c r="AG14" t="s">
        <v>71</v>
      </c>
      <c r="AJ14" t="s">
        <v>64</v>
      </c>
    </row>
    <row r="15" spans="2:36">
      <c r="B15" s="46" t="s">
        <v>29</v>
      </c>
      <c r="C15" s="31" t="s">
        <v>35</v>
      </c>
      <c r="D15" s="32">
        <v>2180</v>
      </c>
      <c r="E15" s="47">
        <v>15</v>
      </c>
      <c r="F15" s="24">
        <f t="shared" si="0"/>
        <v>150</v>
      </c>
      <c r="G15" s="3">
        <f t="shared" si="1"/>
        <v>327000</v>
      </c>
      <c r="H15" s="3">
        <f t="shared" si="4"/>
        <v>2180</v>
      </c>
      <c r="I15" s="4">
        <f t="shared" si="2"/>
        <v>0.60211009174311925</v>
      </c>
      <c r="J15" s="3">
        <f t="shared" si="3"/>
        <v>196890</v>
      </c>
      <c r="K15" s="3"/>
      <c r="L15" s="3"/>
      <c r="M15" s="68"/>
      <c r="N15" s="68"/>
      <c r="O15" s="68"/>
      <c r="Q15" s="35"/>
      <c r="R15" s="85"/>
      <c r="S15" s="85"/>
      <c r="T15" s="86"/>
      <c r="Z15" t="s">
        <v>48</v>
      </c>
      <c r="AA15">
        <v>505</v>
      </c>
      <c r="AD15" s="33"/>
    </row>
    <row r="16" spans="2:36">
      <c r="B16" s="46" t="s">
        <v>30</v>
      </c>
      <c r="C16" s="31" t="s">
        <v>35</v>
      </c>
      <c r="D16" s="32">
        <v>1680</v>
      </c>
      <c r="E16" s="47">
        <v>30</v>
      </c>
      <c r="F16" s="24">
        <f t="shared" si="0"/>
        <v>300</v>
      </c>
      <c r="G16" s="3">
        <f t="shared" si="1"/>
        <v>504000</v>
      </c>
      <c r="H16" s="3">
        <f t="shared" si="4"/>
        <v>1680</v>
      </c>
      <c r="I16" s="4">
        <f t="shared" si="2"/>
        <v>0.48369047619047623</v>
      </c>
      <c r="J16" s="3">
        <f t="shared" si="3"/>
        <v>243780.00000000003</v>
      </c>
      <c r="K16" s="3"/>
      <c r="L16" s="3"/>
      <c r="M16" s="68"/>
      <c r="N16" s="68"/>
      <c r="O16" s="68"/>
      <c r="Q16" s="35" t="s">
        <v>21</v>
      </c>
      <c r="R16" s="85"/>
      <c r="S16" s="85"/>
      <c r="T16" s="86"/>
      <c r="Z16" t="s">
        <v>47</v>
      </c>
      <c r="AA16" t="s">
        <v>53</v>
      </c>
    </row>
    <row r="17" spans="2:20">
      <c r="B17" s="46" t="s">
        <v>31</v>
      </c>
      <c r="C17" s="31" t="s">
        <v>35</v>
      </c>
      <c r="D17" s="32">
        <v>1980</v>
      </c>
      <c r="E17" s="47">
        <v>5</v>
      </c>
      <c r="F17" s="24">
        <f t="shared" si="0"/>
        <v>50</v>
      </c>
      <c r="G17" s="3">
        <f t="shared" si="1"/>
        <v>99000</v>
      </c>
      <c r="H17" s="3">
        <f t="shared" si="4"/>
        <v>1980</v>
      </c>
      <c r="I17" s="4">
        <f t="shared" si="2"/>
        <v>0.56191919191919182</v>
      </c>
      <c r="J17" s="3">
        <f t="shared" si="3"/>
        <v>55629.999999999993</v>
      </c>
      <c r="K17" s="3"/>
      <c r="L17" s="3"/>
      <c r="M17" s="68"/>
      <c r="N17" s="68"/>
      <c r="O17" s="68"/>
      <c r="Q17" s="35"/>
      <c r="R17" s="85"/>
      <c r="S17" s="85"/>
      <c r="T17" s="86"/>
    </row>
    <row r="18" spans="2:20">
      <c r="B18" s="46" t="s">
        <v>32</v>
      </c>
      <c r="C18" s="31" t="s">
        <v>35</v>
      </c>
      <c r="D18" s="32">
        <v>1750</v>
      </c>
      <c r="E18" s="47">
        <v>1</v>
      </c>
      <c r="F18" s="24">
        <f t="shared" si="0"/>
        <v>10</v>
      </c>
      <c r="G18" s="3">
        <f t="shared" si="1"/>
        <v>17500</v>
      </c>
      <c r="H18" s="3">
        <f t="shared" si="4"/>
        <v>1750</v>
      </c>
      <c r="I18" s="4">
        <f t="shared" si="2"/>
        <v>0.5043428571428572</v>
      </c>
      <c r="J18" s="3">
        <f t="shared" si="3"/>
        <v>8826.0000000000018</v>
      </c>
      <c r="K18" s="3"/>
      <c r="L18" s="3"/>
      <c r="M18" s="68"/>
      <c r="N18" s="68"/>
      <c r="O18" s="68"/>
      <c r="Q18" s="35"/>
      <c r="R18" s="85"/>
      <c r="S18" s="85"/>
      <c r="T18" s="86"/>
    </row>
    <row r="19" spans="2:20">
      <c r="B19" s="46" t="s">
        <v>33</v>
      </c>
      <c r="C19" s="31" t="s">
        <v>35</v>
      </c>
      <c r="D19" s="32">
        <v>3480</v>
      </c>
      <c r="E19" s="47">
        <v>7</v>
      </c>
      <c r="F19" s="24">
        <f t="shared" si="0"/>
        <v>70</v>
      </c>
      <c r="G19" s="3">
        <f t="shared" si="1"/>
        <v>243600</v>
      </c>
      <c r="H19" s="3">
        <f t="shared" si="4"/>
        <v>3480</v>
      </c>
      <c r="I19" s="4">
        <f t="shared" si="2"/>
        <v>0.75074712643678154</v>
      </c>
      <c r="J19" s="3">
        <f t="shared" si="3"/>
        <v>182881.99999999997</v>
      </c>
      <c r="K19" s="3"/>
      <c r="L19" s="3"/>
      <c r="M19" s="68"/>
      <c r="N19" s="68"/>
      <c r="O19" s="68"/>
      <c r="Q19" s="35"/>
      <c r="R19" s="85"/>
      <c r="S19" s="85"/>
      <c r="T19" s="86"/>
    </row>
    <row r="20" spans="2:20">
      <c r="B20" s="46" t="s">
        <v>34</v>
      </c>
      <c r="C20" s="31" t="s">
        <v>35</v>
      </c>
      <c r="D20" s="32">
        <v>2380</v>
      </c>
      <c r="E20" s="47">
        <v>25</v>
      </c>
      <c r="F20" s="24">
        <f t="shared" si="0"/>
        <v>250</v>
      </c>
      <c r="G20" s="3">
        <f t="shared" si="1"/>
        <v>595000</v>
      </c>
      <c r="H20" s="3">
        <f t="shared" si="4"/>
        <v>2380</v>
      </c>
      <c r="I20" s="4">
        <f t="shared" si="2"/>
        <v>0.6355462184873949</v>
      </c>
      <c r="J20" s="3">
        <f t="shared" si="3"/>
        <v>378149.99999999994</v>
      </c>
      <c r="K20" s="3"/>
      <c r="L20" s="3"/>
      <c r="M20" s="68"/>
      <c r="N20" s="68"/>
      <c r="O20" s="68"/>
      <c r="Q20" s="35"/>
      <c r="R20" s="85"/>
      <c r="S20" s="85"/>
      <c r="T20" s="86"/>
    </row>
    <row r="21" spans="2:20">
      <c r="B21" s="46"/>
      <c r="C21" s="31"/>
      <c r="D21" s="32"/>
      <c r="E21" s="47"/>
      <c r="F21" s="24">
        <f t="shared" si="0"/>
        <v>0</v>
      </c>
      <c r="G21" s="3">
        <f t="shared" si="1"/>
        <v>0</v>
      </c>
      <c r="H21" s="3">
        <f t="shared" si="4"/>
        <v>0</v>
      </c>
      <c r="I21" s="4">
        <f t="shared" si="2"/>
        <v>0</v>
      </c>
      <c r="J21" s="3">
        <f t="shared" si="3"/>
        <v>0</v>
      </c>
      <c r="K21" s="3"/>
      <c r="L21" s="3"/>
      <c r="M21" s="68"/>
      <c r="N21" s="68"/>
      <c r="O21" s="68"/>
      <c r="Q21" s="35" t="s">
        <v>19</v>
      </c>
      <c r="R21" s="85"/>
      <c r="S21" s="85"/>
      <c r="T21" s="86"/>
    </row>
    <row r="22" spans="2:20">
      <c r="B22" s="46"/>
      <c r="C22" s="31"/>
      <c r="D22" s="32"/>
      <c r="E22" s="47"/>
      <c r="F22" s="24">
        <f t="shared" si="0"/>
        <v>0</v>
      </c>
      <c r="G22" s="3">
        <f t="shared" si="1"/>
        <v>0</v>
      </c>
      <c r="H22" s="3">
        <f t="shared" si="4"/>
        <v>0</v>
      </c>
      <c r="I22" s="4">
        <f t="shared" si="2"/>
        <v>0</v>
      </c>
      <c r="J22" s="3">
        <f t="shared" si="3"/>
        <v>0</v>
      </c>
      <c r="K22" s="3"/>
      <c r="L22" s="3"/>
      <c r="M22" s="68"/>
      <c r="N22" s="68"/>
      <c r="O22" s="68"/>
      <c r="Q22" s="35"/>
      <c r="R22" s="85"/>
      <c r="S22" s="85"/>
      <c r="T22" s="86"/>
    </row>
    <row r="23" spans="2:20">
      <c r="B23" s="46"/>
      <c r="C23" s="31"/>
      <c r="D23" s="32"/>
      <c r="E23" s="47"/>
      <c r="F23" s="24">
        <f t="shared" si="0"/>
        <v>0</v>
      </c>
      <c r="G23" s="3">
        <f t="shared" si="1"/>
        <v>0</v>
      </c>
      <c r="H23" s="3">
        <f t="shared" si="4"/>
        <v>0</v>
      </c>
      <c r="I23" s="4">
        <f t="shared" si="2"/>
        <v>0</v>
      </c>
      <c r="J23" s="3">
        <f t="shared" si="3"/>
        <v>0</v>
      </c>
      <c r="K23" s="3"/>
      <c r="L23" s="3"/>
      <c r="M23" s="68"/>
      <c r="N23" s="68"/>
      <c r="O23" s="68"/>
      <c r="Q23" s="35"/>
      <c r="R23" s="85"/>
      <c r="S23" s="85"/>
      <c r="T23" s="86"/>
    </row>
    <row r="24" spans="2:20">
      <c r="B24" s="46"/>
      <c r="C24" s="31"/>
      <c r="D24" s="32"/>
      <c r="E24" s="47"/>
      <c r="F24" s="24">
        <f t="shared" si="0"/>
        <v>0</v>
      </c>
      <c r="G24" s="3">
        <f t="shared" si="1"/>
        <v>0</v>
      </c>
      <c r="H24" s="3">
        <f t="shared" si="4"/>
        <v>0</v>
      </c>
      <c r="I24" s="4">
        <f t="shared" si="2"/>
        <v>0</v>
      </c>
      <c r="J24" s="3">
        <f t="shared" si="3"/>
        <v>0</v>
      </c>
      <c r="K24" s="3"/>
      <c r="L24" s="3"/>
      <c r="M24" s="68"/>
      <c r="N24" s="68"/>
      <c r="O24" s="68"/>
      <c r="Q24" s="35"/>
      <c r="R24" s="85"/>
      <c r="S24" s="85"/>
      <c r="T24" s="86"/>
    </row>
    <row r="25" spans="2:20">
      <c r="B25" s="46"/>
      <c r="C25" s="31"/>
      <c r="D25" s="32"/>
      <c r="E25" s="47"/>
      <c r="F25" s="24">
        <f t="shared" si="0"/>
        <v>0</v>
      </c>
      <c r="G25" s="3">
        <f t="shared" si="1"/>
        <v>0</v>
      </c>
      <c r="H25" s="3">
        <f t="shared" si="4"/>
        <v>0</v>
      </c>
      <c r="I25" s="4">
        <f t="shared" si="2"/>
        <v>0</v>
      </c>
      <c r="J25" s="3">
        <f t="shared" si="3"/>
        <v>0</v>
      </c>
      <c r="K25" s="3"/>
      <c r="L25" s="3"/>
      <c r="M25" s="68"/>
      <c r="N25" s="68"/>
      <c r="O25" s="68"/>
      <c r="Q25" s="35"/>
      <c r="R25" s="85"/>
      <c r="S25" s="85"/>
      <c r="T25" s="86"/>
    </row>
    <row r="26" spans="2:20" ht="20.399999999999999" thickBot="1">
      <c r="B26" s="46"/>
      <c r="C26" s="31"/>
      <c r="D26" s="32"/>
      <c r="E26" s="47"/>
      <c r="F26" s="24">
        <f t="shared" si="0"/>
        <v>0</v>
      </c>
      <c r="G26" s="3">
        <f t="shared" si="1"/>
        <v>0</v>
      </c>
      <c r="H26" s="3">
        <f t="shared" si="4"/>
        <v>0</v>
      </c>
      <c r="I26" s="4">
        <f t="shared" si="2"/>
        <v>0</v>
      </c>
      <c r="J26" s="3">
        <f t="shared" si="3"/>
        <v>0</v>
      </c>
      <c r="K26" s="3"/>
      <c r="L26" s="3"/>
      <c r="M26" s="68"/>
      <c r="N26" s="68"/>
      <c r="O26" s="68"/>
      <c r="Q26" s="36"/>
      <c r="R26" s="87"/>
      <c r="S26" s="87"/>
      <c r="T26" s="88"/>
    </row>
    <row r="27" spans="2:20">
      <c r="B27" s="46"/>
      <c r="C27" s="31"/>
      <c r="D27" s="32"/>
      <c r="E27" s="47"/>
      <c r="F27" s="24">
        <f t="shared" si="0"/>
        <v>0</v>
      </c>
      <c r="G27" s="3">
        <f t="shared" si="1"/>
        <v>0</v>
      </c>
      <c r="H27" s="3">
        <f t="shared" si="4"/>
        <v>0</v>
      </c>
      <c r="I27" s="4">
        <f t="shared" si="2"/>
        <v>0</v>
      </c>
      <c r="J27" s="3">
        <f t="shared" si="3"/>
        <v>0</v>
      </c>
      <c r="K27" s="3"/>
      <c r="L27" s="3"/>
      <c r="M27" s="68"/>
      <c r="N27" s="68"/>
      <c r="O27" s="68"/>
      <c r="Q27" s="5"/>
    </row>
    <row r="28" spans="2:20">
      <c r="B28" s="46"/>
      <c r="C28" s="31"/>
      <c r="D28" s="32"/>
      <c r="E28" s="47"/>
      <c r="F28" s="24">
        <f t="shared" si="0"/>
        <v>0</v>
      </c>
      <c r="G28" s="3">
        <f t="shared" si="1"/>
        <v>0</v>
      </c>
      <c r="H28" s="3">
        <f t="shared" si="4"/>
        <v>0</v>
      </c>
      <c r="I28" s="4">
        <f t="shared" si="2"/>
        <v>0</v>
      </c>
      <c r="J28" s="3">
        <f t="shared" si="3"/>
        <v>0</v>
      </c>
      <c r="K28" s="3"/>
      <c r="L28" s="3"/>
      <c r="M28" s="68"/>
      <c r="N28" s="68"/>
      <c r="O28" s="68"/>
      <c r="Q28" s="5"/>
    </row>
    <row r="29" spans="2:20">
      <c r="B29" s="46"/>
      <c r="C29" s="31"/>
      <c r="D29" s="32"/>
      <c r="E29" s="47"/>
      <c r="F29" s="24">
        <f t="shared" si="0"/>
        <v>0</v>
      </c>
      <c r="G29" s="3">
        <f t="shared" si="1"/>
        <v>0</v>
      </c>
      <c r="H29" s="3">
        <f t="shared" si="4"/>
        <v>0</v>
      </c>
      <c r="I29" s="4">
        <f t="shared" si="2"/>
        <v>0</v>
      </c>
      <c r="J29" s="3">
        <f t="shared" si="3"/>
        <v>0</v>
      </c>
      <c r="K29" s="3"/>
      <c r="L29" s="3"/>
      <c r="M29" s="68"/>
      <c r="N29" s="68"/>
      <c r="O29" s="68"/>
      <c r="Q29" s="5"/>
      <c r="R29" s="5"/>
    </row>
    <row r="30" spans="2:20">
      <c r="B30" s="46"/>
      <c r="C30" s="31"/>
      <c r="D30" s="32"/>
      <c r="E30" s="47"/>
      <c r="F30" s="24">
        <f t="shared" si="0"/>
        <v>0</v>
      </c>
      <c r="G30" s="3">
        <f t="shared" si="1"/>
        <v>0</v>
      </c>
      <c r="H30" s="3">
        <f t="shared" si="4"/>
        <v>0</v>
      </c>
      <c r="I30" s="4">
        <f t="shared" si="2"/>
        <v>0</v>
      </c>
      <c r="J30" s="3">
        <f t="shared" si="3"/>
        <v>0</v>
      </c>
      <c r="K30" s="3"/>
      <c r="L30" s="3"/>
      <c r="M30" s="68"/>
      <c r="N30" s="68"/>
      <c r="O30" s="68"/>
      <c r="Q30" s="5"/>
      <c r="R30" s="5"/>
    </row>
    <row r="31" spans="2:20">
      <c r="B31" s="46"/>
      <c r="C31" s="31"/>
      <c r="D31" s="32"/>
      <c r="E31" s="47"/>
      <c r="F31" s="24">
        <f t="shared" si="0"/>
        <v>0</v>
      </c>
      <c r="G31" s="3">
        <f t="shared" si="1"/>
        <v>0</v>
      </c>
      <c r="H31" s="3">
        <f t="shared" si="4"/>
        <v>0</v>
      </c>
      <c r="I31" s="4">
        <f t="shared" si="2"/>
        <v>0</v>
      </c>
      <c r="J31" s="3">
        <f t="shared" si="3"/>
        <v>0</v>
      </c>
      <c r="K31" s="3"/>
      <c r="L31" s="3"/>
      <c r="M31" s="68"/>
      <c r="N31" s="68"/>
      <c r="O31" s="68"/>
      <c r="Q31" s="5"/>
    </row>
    <row r="32" spans="2:20">
      <c r="B32" s="46"/>
      <c r="C32" s="31"/>
      <c r="D32" s="32"/>
      <c r="E32" s="47"/>
      <c r="F32" s="24">
        <f t="shared" si="0"/>
        <v>0</v>
      </c>
      <c r="G32" s="3">
        <f t="shared" si="1"/>
        <v>0</v>
      </c>
      <c r="H32" s="3">
        <f t="shared" si="4"/>
        <v>0</v>
      </c>
      <c r="I32" s="4">
        <f t="shared" si="2"/>
        <v>0</v>
      </c>
      <c r="J32" s="3">
        <f t="shared" si="3"/>
        <v>0</v>
      </c>
      <c r="K32" s="3"/>
      <c r="L32" s="3"/>
      <c r="M32" s="68"/>
      <c r="N32" s="68"/>
      <c r="O32" s="68"/>
      <c r="Q32" s="5"/>
    </row>
    <row r="33" spans="2:17">
      <c r="B33" s="46"/>
      <c r="C33" s="31"/>
      <c r="D33" s="32"/>
      <c r="E33" s="47"/>
      <c r="F33" s="24">
        <f t="shared" si="0"/>
        <v>0</v>
      </c>
      <c r="G33" s="3">
        <f t="shared" si="1"/>
        <v>0</v>
      </c>
      <c r="H33" s="3">
        <f t="shared" si="4"/>
        <v>0</v>
      </c>
      <c r="I33" s="4">
        <f t="shared" si="2"/>
        <v>0</v>
      </c>
      <c r="J33" s="3">
        <f t="shared" si="3"/>
        <v>0</v>
      </c>
      <c r="K33" s="3"/>
      <c r="L33" s="3"/>
      <c r="M33" s="68"/>
      <c r="N33" s="68"/>
      <c r="O33" s="68"/>
      <c r="Q33" s="5"/>
    </row>
    <row r="34" spans="2:17">
      <c r="B34" s="46"/>
      <c r="C34" s="31"/>
      <c r="D34" s="32"/>
      <c r="E34" s="47"/>
      <c r="F34" s="24">
        <f t="shared" si="0"/>
        <v>0</v>
      </c>
      <c r="G34" s="3">
        <f t="shared" si="1"/>
        <v>0</v>
      </c>
      <c r="H34" s="3">
        <f t="shared" si="4"/>
        <v>0</v>
      </c>
      <c r="I34" s="4">
        <f t="shared" si="2"/>
        <v>0</v>
      </c>
      <c r="J34" s="3">
        <f t="shared" si="3"/>
        <v>0</v>
      </c>
      <c r="K34" s="3"/>
      <c r="L34" s="3"/>
      <c r="M34" s="68"/>
      <c r="N34" s="68"/>
      <c r="O34" s="68"/>
      <c r="Q34" s="5"/>
    </row>
    <row r="35" spans="2:17">
      <c r="B35" s="46"/>
      <c r="C35" s="31"/>
      <c r="D35" s="32"/>
      <c r="E35" s="47"/>
      <c r="F35" s="24">
        <f t="shared" si="0"/>
        <v>0</v>
      </c>
      <c r="G35" s="3">
        <f t="shared" si="1"/>
        <v>0</v>
      </c>
      <c r="H35" s="3">
        <f t="shared" si="4"/>
        <v>0</v>
      </c>
      <c r="I35" s="4">
        <f t="shared" si="2"/>
        <v>0</v>
      </c>
      <c r="J35" s="3">
        <f t="shared" si="3"/>
        <v>0</v>
      </c>
      <c r="K35" s="3"/>
      <c r="L35" s="3"/>
      <c r="M35" s="68"/>
      <c r="N35" s="68"/>
      <c r="O35" s="68"/>
      <c r="Q35" s="5"/>
    </row>
    <row r="36" spans="2:17">
      <c r="B36" s="46"/>
      <c r="C36" s="31"/>
      <c r="D36" s="32"/>
      <c r="E36" s="47"/>
      <c r="F36" s="24">
        <f t="shared" si="0"/>
        <v>0</v>
      </c>
      <c r="G36" s="3">
        <f t="shared" si="1"/>
        <v>0</v>
      </c>
      <c r="H36" s="3">
        <f t="shared" si="4"/>
        <v>0</v>
      </c>
      <c r="I36" s="4">
        <f t="shared" si="2"/>
        <v>0</v>
      </c>
      <c r="J36" s="3">
        <f t="shared" si="3"/>
        <v>0</v>
      </c>
      <c r="K36" s="3"/>
      <c r="L36" s="3"/>
      <c r="M36" s="68"/>
      <c r="N36" s="68"/>
      <c r="O36" s="68"/>
      <c r="Q36" s="5"/>
    </row>
    <row r="37" spans="2:17">
      <c r="B37" s="46"/>
      <c r="C37" s="31"/>
      <c r="D37" s="32"/>
      <c r="E37" s="47"/>
      <c r="F37" s="24">
        <f t="shared" si="0"/>
        <v>0</v>
      </c>
      <c r="G37" s="3">
        <f t="shared" si="1"/>
        <v>0</v>
      </c>
      <c r="H37" s="3">
        <f t="shared" si="4"/>
        <v>0</v>
      </c>
      <c r="I37" s="4">
        <f t="shared" si="2"/>
        <v>0</v>
      </c>
      <c r="J37" s="3">
        <f t="shared" si="3"/>
        <v>0</v>
      </c>
      <c r="K37" s="3"/>
      <c r="L37" s="3"/>
      <c r="M37" s="68"/>
      <c r="N37" s="68"/>
      <c r="O37" s="68"/>
      <c r="Q37" s="5"/>
    </row>
    <row r="38" spans="2:17">
      <c r="B38" s="46"/>
      <c r="C38" s="31"/>
      <c r="D38" s="32"/>
      <c r="E38" s="47"/>
      <c r="F38" s="24">
        <f t="shared" si="0"/>
        <v>0</v>
      </c>
      <c r="G38" s="3">
        <f t="shared" si="1"/>
        <v>0</v>
      </c>
      <c r="H38" s="3">
        <f t="shared" si="4"/>
        <v>0</v>
      </c>
      <c r="I38" s="4">
        <f t="shared" si="2"/>
        <v>0</v>
      </c>
      <c r="J38" s="3">
        <f t="shared" si="3"/>
        <v>0</v>
      </c>
      <c r="K38" s="3"/>
      <c r="L38" s="3"/>
      <c r="M38" s="68"/>
      <c r="N38" s="68"/>
      <c r="O38" s="68"/>
      <c r="Q38" s="5"/>
    </row>
    <row r="39" spans="2:17">
      <c r="B39" s="46"/>
      <c r="C39" s="31"/>
      <c r="D39" s="32"/>
      <c r="E39" s="47"/>
      <c r="F39" s="24">
        <f t="shared" si="0"/>
        <v>0</v>
      </c>
      <c r="G39" s="3">
        <f t="shared" si="1"/>
        <v>0</v>
      </c>
      <c r="H39" s="3">
        <f t="shared" si="4"/>
        <v>0</v>
      </c>
      <c r="I39" s="4">
        <f t="shared" si="2"/>
        <v>0</v>
      </c>
      <c r="J39" s="3">
        <f t="shared" si="3"/>
        <v>0</v>
      </c>
      <c r="K39" s="3"/>
      <c r="L39" s="3"/>
      <c r="M39" s="68"/>
      <c r="N39" s="68"/>
      <c r="O39" s="68"/>
      <c r="Q39" s="5"/>
    </row>
    <row r="40" spans="2:17" ht="20.399999999999999" thickBot="1">
      <c r="B40" s="48"/>
      <c r="C40" s="49"/>
      <c r="D40" s="50"/>
      <c r="E40" s="51"/>
      <c r="F40" s="24">
        <f t="shared" si="0"/>
        <v>0</v>
      </c>
      <c r="G40" s="3">
        <f t="shared" si="1"/>
        <v>0</v>
      </c>
      <c r="H40" s="3">
        <f t="shared" si="4"/>
        <v>0</v>
      </c>
      <c r="I40" s="4">
        <f t="shared" si="2"/>
        <v>0</v>
      </c>
      <c r="J40" s="3">
        <f t="shared" si="3"/>
        <v>0</v>
      </c>
      <c r="K40" s="3"/>
      <c r="L40" s="3"/>
      <c r="M40" s="68"/>
      <c r="N40" s="68"/>
      <c r="O40" s="68"/>
      <c r="Q40" s="5"/>
    </row>
    <row r="41" spans="2:17" ht="20.399999999999999" thickTop="1">
      <c r="B41" s="69" t="s">
        <v>24</v>
      </c>
      <c r="C41" s="69"/>
      <c r="D41" s="25">
        <f>AVERAGE(D11:D40)</f>
        <v>2199</v>
      </c>
      <c r="E41" s="25">
        <f>AVERAGE(E11:E40)</f>
        <v>16.3</v>
      </c>
      <c r="F41" s="3">
        <f>AVERAGE(F11:F40)</f>
        <v>54.333333333333336</v>
      </c>
      <c r="G41" s="3">
        <f>AVERAGE(G11:G40)</f>
        <v>112936.66666666667</v>
      </c>
      <c r="H41" s="3"/>
      <c r="I41" s="14" t="s">
        <v>23</v>
      </c>
      <c r="J41" s="3">
        <f>AVERAGE(J11:J40)</f>
        <v>65807.933333333334</v>
      </c>
      <c r="K41" s="3"/>
      <c r="L41" s="3"/>
      <c r="M41" s="68"/>
      <c r="N41" s="68"/>
      <c r="O41" s="68"/>
      <c r="Q41" s="5"/>
    </row>
    <row r="42" spans="2:17">
      <c r="I42" s="1"/>
      <c r="K42" s="2"/>
      <c r="L42" s="5"/>
    </row>
    <row r="43" spans="2:17">
      <c r="J43" s="1"/>
      <c r="K43" s="2"/>
      <c r="L43" s="5"/>
      <c r="P43"/>
    </row>
    <row r="44" spans="2:17">
      <c r="J44" s="1"/>
      <c r="K44" s="2"/>
      <c r="L44" s="5"/>
      <c r="P44"/>
    </row>
  </sheetData>
  <mergeCells count="54">
    <mergeCell ref="M37:O37"/>
    <mergeCell ref="M38:O38"/>
    <mergeCell ref="M39:O39"/>
    <mergeCell ref="M40:O40"/>
    <mergeCell ref="B41:C41"/>
    <mergeCell ref="M41:O41"/>
    <mergeCell ref="M36:O36"/>
    <mergeCell ref="M26:O26"/>
    <mergeCell ref="R26:T26"/>
    <mergeCell ref="M27:O27"/>
    <mergeCell ref="M28:O28"/>
    <mergeCell ref="M29:O29"/>
    <mergeCell ref="M30:O30"/>
    <mergeCell ref="M31:O31"/>
    <mergeCell ref="M32:O32"/>
    <mergeCell ref="M33:O33"/>
    <mergeCell ref="M34:O34"/>
    <mergeCell ref="M35:O35"/>
    <mergeCell ref="M23:O23"/>
    <mergeCell ref="R23:T23"/>
    <mergeCell ref="M24:O24"/>
    <mergeCell ref="R24:T24"/>
    <mergeCell ref="M25:O25"/>
    <mergeCell ref="R25:T25"/>
    <mergeCell ref="M20:O20"/>
    <mergeCell ref="R20:T20"/>
    <mergeCell ref="M21:O21"/>
    <mergeCell ref="R21:T21"/>
    <mergeCell ref="M22:O22"/>
    <mergeCell ref="R22:T22"/>
    <mergeCell ref="M17:O17"/>
    <mergeCell ref="R17:T17"/>
    <mergeCell ref="M18:O18"/>
    <mergeCell ref="R18:T18"/>
    <mergeCell ref="M19:O19"/>
    <mergeCell ref="R19:T19"/>
    <mergeCell ref="M14:O14"/>
    <mergeCell ref="R14:T14"/>
    <mergeCell ref="M15:O15"/>
    <mergeCell ref="R15:T15"/>
    <mergeCell ref="M16:O16"/>
    <mergeCell ref="R16:T16"/>
    <mergeCell ref="M11:O11"/>
    <mergeCell ref="R11:T11"/>
    <mergeCell ref="M12:O12"/>
    <mergeCell ref="R12:T12"/>
    <mergeCell ref="M13:O13"/>
    <mergeCell ref="R13:T13"/>
    <mergeCell ref="B4:B9"/>
    <mergeCell ref="D5:F5"/>
    <mergeCell ref="Q6:R6"/>
    <mergeCell ref="Q7:R7"/>
    <mergeCell ref="M10:O10"/>
    <mergeCell ref="Q10:T10"/>
  </mergeCells>
  <phoneticPr fontId="3"/>
  <conditionalFormatting sqref="G11:G40">
    <cfRule type="cellIs" dxfId="11" priority="7" operator="equal">
      <formula>0</formula>
    </cfRule>
  </conditionalFormatting>
  <conditionalFormatting sqref="G11:H40">
    <cfRule type="top10" dxfId="10" priority="11" rank="1"/>
    <cfRule type="top10" dxfId="9" priority="12" rank="3"/>
  </conditionalFormatting>
  <conditionalFormatting sqref="J7">
    <cfRule type="containsText" dxfId="8" priority="3" operator="containsText" text="入力">
      <formula>NOT(ISERROR(SEARCH("入力",J7)))</formula>
    </cfRule>
  </conditionalFormatting>
  <conditionalFormatting sqref="J11:J40">
    <cfRule type="cellIs" dxfId="7" priority="4" operator="equal">
      <formula>0</formula>
    </cfRule>
    <cfRule type="top10" dxfId="6" priority="5" rank="1"/>
    <cfRule type="top10" dxfId="5" priority="6" rank="3"/>
  </conditionalFormatting>
  <conditionalFormatting sqref="M7:O7">
    <cfRule type="containsText" dxfId="4" priority="8" operator="containsText" text="○">
      <formula>NOT(ISERROR(SEARCH("○",M7)))</formula>
    </cfRule>
    <cfRule type="containsText" dxfId="3" priority="9" operator="containsText" text="△">
      <formula>NOT(ISERROR(SEARCH("△",M7)))</formula>
    </cfRule>
    <cfRule type="containsText" dxfId="2" priority="10" operator="containsText" text="×">
      <formula>NOT(ISERROR(SEARCH("×",M7)))</formula>
    </cfRule>
  </conditionalFormatting>
  <conditionalFormatting sqref="Q7">
    <cfRule type="containsText" dxfId="1" priority="1" operator="containsText" text="○">
      <formula>NOT(ISERROR(SEARCH("○",Q7)))</formula>
    </cfRule>
    <cfRule type="containsText" dxfId="0" priority="2" operator="containsText" text="×">
      <formula>NOT(ISERROR(SEARCH("×",Q7)))</formula>
    </cfRule>
  </conditionalFormatting>
  <dataValidations count="3">
    <dataValidation type="list" allowBlank="1" showInputMessage="1" showErrorMessage="1" sqref="K11:L40" xr:uid="{ECA3482B-7436-471A-AAA1-693316F5C8A7}">
      <formula1>$AC$11:$AC$13</formula1>
    </dataValidation>
    <dataValidation type="list" allowBlank="1" showInputMessage="1" showErrorMessage="1" sqref="F3" xr:uid="{C7329171-5E70-47CC-AD1F-FB0D67CA757B}">
      <formula1>$Z$11:$Z$16</formula1>
    </dataValidation>
    <dataValidation type="list" allowBlank="1" showInputMessage="1" showErrorMessage="1" sqref="E3" xr:uid="{F2344DC1-7549-457B-BD85-65F40D42CFDE}">
      <formula1>$W$11:$W$14</formula1>
    </dataValidation>
  </dataValidations>
  <hyperlinks>
    <hyperlink ref="C3" r:id="rId1" xr:uid="{E2166C8F-8ADB-4837-AD76-6D0750761E1D}"/>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ライバルチェックシート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合同会社 EC-ConsultingJapan</dc:creator>
  <cp:lastModifiedBy>user</cp:lastModifiedBy>
  <dcterms:created xsi:type="dcterms:W3CDTF">2021-12-09T01:26:27Z</dcterms:created>
  <dcterms:modified xsi:type="dcterms:W3CDTF">2023-05-09T07:17:50Z</dcterms:modified>
</cp:coreProperties>
</file>